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sia/Desktop/Trading Books/Book3/"/>
    </mc:Choice>
  </mc:AlternateContent>
  <xr:revisionPtr revIDLastSave="0" documentId="13_ncr:1_{46789263-7186-1C4C-885A-62B0C47E135A}" xr6:coauthVersionLast="47" xr6:coauthVersionMax="47" xr10:uidLastSave="{00000000-0000-0000-0000-000000000000}"/>
  <bookViews>
    <workbookView xWindow="0" yWindow="600" windowWidth="24080" windowHeight="16480" tabRatio="500" xr2:uid="{00000000-000D-0000-FFFF-FFFF00000000}"/>
  </bookViews>
  <sheets>
    <sheet name="Trade Log" sheetId="1" r:id="rId1"/>
    <sheet name="Audit Dashboard" sheetId="2" r:id="rId2"/>
    <sheet name="Instructions" sheetId="3" r:id="rId3"/>
  </sheets>
  <definedNames>
    <definedName name="_xlnm.Print_Area" localSheetId="1">'Audit Dashboard'!$B$1:$G$78</definedName>
    <definedName name="_xlnm.Print_Area" localSheetId="2">Instructions!$B$1:$B$53</definedName>
    <definedName name="_xlnm.Print_Area" localSheetId="0">'Trade Log'!$A$1:$AG$106</definedName>
    <definedName name="_xlnm.Print_Titles" localSheetId="0">'Trade Log'!$1:$3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2" l="1"/>
  <c r="C78" i="2"/>
  <c r="D77" i="2"/>
  <c r="C77" i="2"/>
  <c r="D76" i="2"/>
  <c r="C76" i="2"/>
  <c r="C70" i="2"/>
  <c r="C69" i="2"/>
  <c r="C71" i="2" s="1"/>
  <c r="C65" i="2"/>
  <c r="D64" i="2"/>
  <c r="G61" i="2"/>
  <c r="F61" i="2"/>
  <c r="E61" i="2"/>
  <c r="E66" i="2" s="1"/>
  <c r="D61" i="2"/>
  <c r="D66" i="2" s="1"/>
  <c r="C61" i="2"/>
  <c r="C66" i="2" s="1"/>
  <c r="G60" i="2"/>
  <c r="F60" i="2"/>
  <c r="F66" i="2" s="1"/>
  <c r="E60" i="2"/>
  <c r="E65" i="2" s="1"/>
  <c r="D60" i="2"/>
  <c r="D65" i="2" s="1"/>
  <c r="C60" i="2"/>
  <c r="G59" i="2"/>
  <c r="F59" i="2"/>
  <c r="F64" i="2" s="1"/>
  <c r="E59" i="2"/>
  <c r="E64" i="2" s="1"/>
  <c r="D59" i="2"/>
  <c r="C59" i="2"/>
  <c r="C64" i="2" s="1"/>
  <c r="G58" i="2"/>
  <c r="F58" i="2"/>
  <c r="E58" i="2"/>
  <c r="D58" i="2"/>
  <c r="C58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C36" i="2"/>
  <c r="C35" i="2"/>
  <c r="D34" i="2"/>
  <c r="C34" i="2"/>
  <c r="D33" i="2"/>
  <c r="C33" i="2"/>
  <c r="D32" i="2"/>
  <c r="C32" i="2"/>
  <c r="D31" i="2"/>
  <c r="C31" i="2"/>
  <c r="D30" i="2"/>
  <c r="C30" i="2"/>
  <c r="D26" i="2"/>
  <c r="C26" i="2"/>
  <c r="D25" i="2"/>
  <c r="C25" i="2"/>
  <c r="D24" i="2"/>
  <c r="C24" i="2"/>
  <c r="C19" i="2"/>
  <c r="C18" i="2"/>
  <c r="C17" i="2"/>
  <c r="C16" i="2"/>
  <c r="C15" i="2"/>
  <c r="C14" i="2"/>
  <c r="C13" i="2"/>
  <c r="C12" i="2"/>
  <c r="C11" i="2"/>
  <c r="C10" i="2"/>
  <c r="C9" i="2"/>
  <c r="C8" i="2"/>
  <c r="D4" i="2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F65" i="2" l="1"/>
</calcChain>
</file>

<file path=xl/sharedStrings.xml><?xml version="1.0" encoding="utf-8"?>
<sst xmlns="http://schemas.openxmlformats.org/spreadsheetml/2006/main" count="187" uniqueCount="150">
  <si>
    <t>100-TRADE CONSISTENCY AUDIT — Trade Log</t>
  </si>
  <si>
    <t>Blue cells = user input  |  Black cells = auto-calculated  |  Green cells = linked from tags</t>
  </si>
  <si>
    <t>#</t>
  </si>
  <si>
    <t>Date</t>
  </si>
  <si>
    <t>Pair</t>
  </si>
  <si>
    <t>Dir</t>
  </si>
  <si>
    <t>Entry</t>
  </si>
  <si>
    <t>Stop</t>
  </si>
  <si>
    <t>Target</t>
  </si>
  <si>
    <t>Exit</t>
  </si>
  <si>
    <t>Pts</t>
  </si>
  <si>
    <t>£ P/L</t>
  </si>
  <si>
    <t>Grade</t>
  </si>
  <si>
    <t>Exec</t>
  </si>
  <si>
    <t>Tags (notes)</t>
  </si>
  <si>
    <t>CL?</t>
  </si>
  <si>
    <t>FOMO Entry</t>
  </si>
  <si>
    <t>Revenge Trade</t>
  </si>
  <si>
    <t>Boredom Trade</t>
  </si>
  <si>
    <t>Moved Stop</t>
  </si>
  <si>
    <t>Early Exit</t>
  </si>
  <si>
    <t>Overtraded</t>
  </si>
  <si>
    <t>Chased Entry</t>
  </si>
  <si>
    <t>Ignored Setup</t>
  </si>
  <si>
    <t>News Panic</t>
  </si>
  <si>
    <t>Clean Entry</t>
  </si>
  <si>
    <t>Held to Plan</t>
  </si>
  <si>
    <t>A-Grade Execution</t>
  </si>
  <si>
    <t>Scaled Exit (P)</t>
  </si>
  <si>
    <t>Scaled Exit (E)</t>
  </si>
  <si>
    <t>Protocol Size Dev</t>
  </si>
  <si>
    <t>Froze on Valid Setup</t>
  </si>
  <si>
    <t>Missed Setup</t>
  </si>
  <si>
    <t>News/Event Trade</t>
  </si>
  <si>
    <t>Emo Match? (Y/N)</t>
  </si>
  <si>
    <t>Grade: A / B / C  |  Exec = Execution Score 1–5 (see Tag List)  |  CL? = Checklist Complete? Y/N  |  Tags: mark Y in hidden columns O–AC (unhide to use)</t>
  </si>
  <si>
    <t>Exec Score: 5 = A-Grade Execution | 4 = Clean Entry or Held to Plan | 3 = Minor failure (Early Exit, Chased, Scaled Exit E) | 2 = Major failure (Revenge, Moved Stop, Overtraded) | 1 = Multiple failures. When both a quality tag and failure tag are present, the failure tag determines the score.</t>
  </si>
  <si>
    <t>100-TRADE CONSISTENCY AUDIT — Dashboard</t>
  </si>
  <si>
    <t>All metrics auto-calculate from Trade Log. Green values = cross-sheet formulas.</t>
  </si>
  <si>
    <t>TRADES LOGGED</t>
  </si>
  <si>
    <t>/ 100</t>
  </si>
  <si>
    <t>CORE PERFORMANCE METRICS</t>
  </si>
  <si>
    <t>Metric</t>
  </si>
  <si>
    <t>Value</t>
  </si>
  <si>
    <t>Total Trades Entered</t>
  </si>
  <si>
    <t>Average Execution Score</t>
  </si>
  <si>
    <t>Win Rate (all trades)</t>
  </si>
  <si>
    <t>Win Rate (A Grade only)</t>
  </si>
  <si>
    <t>Win Rate (B Grade)</t>
  </si>
  <si>
    <t>Win Rate (C Grade)</t>
  </si>
  <si>
    <t>Average Win (£)</t>
  </si>
  <si>
    <t>Average Loss (£)</t>
  </si>
  <si>
    <t>Average R:R (Win/Loss ratio)</t>
  </si>
  <si>
    <t>Total P/L (£)</t>
  </si>
  <si>
    <t>System Expectancy (£/trade)*</t>
  </si>
  <si>
    <t>Checklist Compliance Rate</t>
  </si>
  <si>
    <t>* System Expectancy = (Win Rate × Avg Win) + (Loss Rate × Avg Loss). Positive = edge exists.</t>
  </si>
  <si>
    <t>GRADE DISTRIBUTION</t>
  </si>
  <si>
    <t>Count</t>
  </si>
  <si>
    <t>% of Total</t>
  </si>
  <si>
    <t>A</t>
  </si>
  <si>
    <t>B</t>
  </si>
  <si>
    <t>C</t>
  </si>
  <si>
    <t>EXECUTION SCORE DISTRIBUTION</t>
  </si>
  <si>
    <t>Score</t>
  </si>
  <si>
    <t>Meaning</t>
  </si>
  <si>
    <t>Clean Entry / Held to Plan</t>
  </si>
  <si>
    <t>Minor failure</t>
  </si>
  <si>
    <t>Major failure</t>
  </si>
  <si>
    <t>Multiple failures</t>
  </si>
  <si>
    <t>Consistency Rate (% A-Grade Execution — higher is better)</t>
  </si>
  <si>
    <t>Emotional Stability Score (% trades in matched emotional state)</t>
  </si>
  <si>
    <t>TAG FREQUENCY ANALYSIS</t>
  </si>
  <si>
    <t>Tag</t>
  </si>
  <si>
    <t>% of Trades</t>
  </si>
  <si>
    <t>Category</t>
  </si>
  <si>
    <t>Entry failure</t>
  </si>
  <si>
    <t>Position mgmt failure</t>
  </si>
  <si>
    <t>Exit failure</t>
  </si>
  <si>
    <t>Session failure</t>
  </si>
  <si>
    <t>Emotional failure</t>
  </si>
  <si>
    <t>Quality</t>
  </si>
  <si>
    <t>Position mgmt (planned)</t>
  </si>
  <si>
    <t>Risk failure</t>
  </si>
  <si>
    <t>If Scaled Exit (E) is your most frequent tag, treat it as a primary weakness equivalent to Early Exit — the psychological mechanism is identical.</t>
  </si>
  <si>
    <t>TREND ANALYSIS — 25-TRADE BATCHES</t>
  </si>
  <si>
    <t>Batch</t>
  </si>
  <si>
    <t>Exec Avg</t>
  </si>
  <si>
    <t>Win Rate</t>
  </si>
  <si>
    <t>Avg R:R</t>
  </si>
  <si>
    <t>P/L (£)</t>
  </si>
  <si>
    <t>Trades in Batch</t>
  </si>
  <si>
    <t>Trades 1–25</t>
  </si>
  <si>
    <t>Trades 26–50</t>
  </si>
  <si>
    <t>Trades 51–75</t>
  </si>
  <si>
    <t>Trades 76–100</t>
  </si>
  <si>
    <t>BATCH-TO-BATCH CHANGE</t>
  </si>
  <si>
    <t>Batch 2 vs 1</t>
  </si>
  <si>
    <t>Batch 3 vs 2</t>
  </si>
  <si>
    <t>Batch 4 vs 3</t>
  </si>
  <si>
    <t>THE COST OF YOUR PSYCHOLOGY</t>
  </si>
  <si>
    <t>A-Grade Win Rate</t>
  </si>
  <si>
    <t>All Other Trades Win Rate</t>
  </si>
  <si>
    <t>THE GAP = The cost of your psychology</t>
  </si>
  <si>
    <t>This gap is what your psychology costs you. Close it by improving execution discipline, not by finding a better strategy.</t>
  </si>
  <si>
    <t>TAG FREQUENCY — ADDITIONAL TAGS (full-list reconciliation)</t>
  </si>
  <si>
    <t>100-TRADE CONSISTENCY AUDIT — Instructions</t>
  </si>
  <si>
    <t>WHAT THIS SPREADSHEET IS FOR</t>
  </si>
  <si>
    <t>This spreadsheet tracks 100 consecutive trades to measure whether your discipline system is translating into consistent performance. It is the capstone diagnostic tool referenced in Chapter 12 of Trading Psychology &amp; Discipline.</t>
  </si>
  <si>
    <t>HOW TO USE THE TRADE LOG</t>
  </si>
  <si>
    <t>1. Enter one trade per row in chronological order. Fill in Date, Pair, Direction, Entry, Stop, Target, Exit, and £ P/L.</t>
  </si>
  <si>
    <t>2. Grade each trade: A (textbook setup, full confluence), B (valid but imperfect), C (marginal or forced).</t>
  </si>
  <si>
    <t>3. Score execution 1–5 using the Execution Score scale from the Psychology Trade Tags document.</t>
  </si>
  <si>
    <t>4. Mark tags: unhide columns O–AF to reveal 18 binary Y/N tag columns. Mark Y for each tag that applies.</t>
  </si>
  <si>
    <t>5. CL? column: enter Y if you completed the Pre-Session Checklist before this trade, N if you did not.</t>
  </si>
  <si>
    <t>6. The Tags (notes) column M is free text for any additional context — it is not used by Dashboard formulas.</t>
  </si>
  <si>
    <t>7. £ P/L: enter losses as negative numbers (e.g. -50). The Dashboard formulas use sign to distinguish wins (&gt;0) from losses (&lt;0).</t>
  </si>
  <si>
    <t>GRADE DEFINITIONS</t>
  </si>
  <si>
    <t>A = Textbook setup with full confluence — clean entry, proper stop, defined target, no rules bent.</t>
  </si>
  <si>
    <t>B = Valid setup but imperfect execution — minor deviation from plan, slightly early/late entry, or one rule stretched.</t>
  </si>
  <si>
    <t>C = Marginal or forced trade — incomplete confluence, poor location, or taken outside your system.</t>
  </si>
  <si>
    <t>The grade reflects setup quality, not outcome. An A-grade trade can still lose; a C-grade trade can still win.</t>
  </si>
  <si>
    <t>EXECUTION SCORE SCALE</t>
  </si>
  <si>
    <t>5 = A-Grade Execution — flawless trade, every rule followed</t>
  </si>
  <si>
    <t>4 = Clean Entry or Held to Plan — one quality tag present</t>
  </si>
  <si>
    <t>3 = Minor failure — Early Exit, Chased Entry, or Scaled Exit (Emotional)</t>
  </si>
  <si>
    <t>2 = Major failure — Revenge Trade, Moved Stop, or Overtraded</t>
  </si>
  <si>
    <t>1 = Multiple failures — two or more failure tags on the same trade</t>
  </si>
  <si>
    <t>IMPORTANT: When both a quality tag and a failure tag are present, the failure tag determines the score.</t>
  </si>
  <si>
    <t>HOW TO READ THE DASHBOARD</t>
  </si>
  <si>
    <t>All Dashboard values auto-calculate from the Trade Log. Green text = cross-sheet formula.</t>
  </si>
  <si>
    <t>Core Performance Metrics: your headline numbers — win rate, average win/loss, expectancy.</t>
  </si>
  <si>
    <t>Grade Distribution: what percentage of your trades are A vs B vs C setups.</t>
  </si>
  <si>
    <t>Execution Score Distribution: how often you execute at each quality level.</t>
  </si>
  <si>
    <t>Tag Frequency Analysis: which psychological patterns appear most often. Focus on your top 3 failure tags.</t>
  </si>
  <si>
    <t>Trend Analysis: 25-trade batches show whether you are improving over time.</t>
  </si>
  <si>
    <t>Batch Comparison: the delta between consecutive batches — positive = improving.</t>
  </si>
  <si>
    <t>The Cost of Your Psychology: the win rate gap between A-grade trades and all others. This is the number that tells you how much your psychology costs you.</t>
  </si>
  <si>
    <t>SYSTEM EXPECTANCY FORMULA</t>
  </si>
  <si>
    <t>Expectancy = (Win Rate × Average Win) + (Loss Rate × Average Loss)</t>
  </si>
  <si>
    <t>A positive expectancy means your system has an edge over 100 trades. A negative expectancy means you are losing money per trade on average.</t>
  </si>
  <si>
    <t>WHEN TO USE THIS vs. THE MONTHLY AUDIT</t>
  </si>
  <si>
    <t>The Monthly Discipline Audit (Toolkit Tool 12) reviews your discipline on a calendar basis — every month.</t>
  </si>
  <si>
    <t>The 100-Trade Consistency Audit reviews performance over a fixed sample of 100 consecutive trades, regardless of how long they take.</t>
  </si>
  <si>
    <t>When you have accumulated 100 trades, run this audit. Then start a fresh copy for your next 100.</t>
  </si>
  <si>
    <t>EMOTIONAL STABILITY SCORE</t>
  </si>
  <si>
    <t>Mark column AG (Emo Match?) Y if your pre-trade emotional state matched your optimal trading profile — the calm, focused state identified from your three-word arc analysis in Chapter 7 — and N if you traded while anxious, frustrated, or otherwise off-state.</t>
  </si>
  <si>
    <t>The dashboard's Emotional Stability Score is the percentage of trades marked Y. A low score points you to the emotional states that are costing you most.</t>
  </si>
  <si>
    <t>COMPANION RESOURCES</t>
  </si>
  <si>
    <t>All companion resources are available at agenticedgelab.ai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</si>
</sst>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0.0"/>
    <numFmt numFmtId="166" formatCode="\£#,##0.00;&quot;(£&quot;#,##0.00\);\-"/>
    <numFmt numFmtId="167" formatCode="0.0%"/>
    <numFmt numFmtId="168" formatCode="\+0.00;\-0.00;\-"/>
    <numFmt numFmtId="169" formatCode="\+0.0%;\-0.0%;\-"/>
    <numFmt numFmtId="170" formatCode="&quot;+£&quot;#,##0.00;&quot;-£&quot;#,##0.00;\-"/>
  </numFmts>
  <fonts count="15" x14ac:knownFonts="1">
    <font>
      <sz val="11"/>
      <color theme="1"/>
      <name val="Calibri"/>
      <family val="2"/>
      <charset val="1"/>
    </font>
    <font>
      <b/>
      <sz val="14"/>
      <color rgb="FF1B2A4A"/>
      <name val="Georgia"/>
      <family val="1"/>
    </font>
    <font>
      <sz val="8"/>
      <color rgb="FF555555"/>
      <name val="Georgia"/>
      <family val="1"/>
    </font>
    <font>
      <b/>
      <sz val="11"/>
      <color rgb="FFFFFFFF"/>
      <name val="Georgia"/>
      <family val="1"/>
    </font>
    <font>
      <b/>
      <sz val="8"/>
      <color rgb="FFFFFFFF"/>
      <name val="Georgia"/>
      <family val="1"/>
    </font>
    <font>
      <sz val="10"/>
      <color rgb="FF000000"/>
      <name val="Georgia"/>
      <family val="1"/>
    </font>
    <font>
      <sz val="10"/>
      <color rgb="FF0000FF"/>
      <name val="Georgia"/>
      <family val="1"/>
    </font>
    <font>
      <b/>
      <sz val="11"/>
      <color rgb="FF1B2A4A"/>
      <name val="Georgia"/>
      <family val="1"/>
    </font>
    <font>
      <b/>
      <sz val="14"/>
      <color rgb="FFD4A843"/>
      <name val="Georgia"/>
      <family val="1"/>
    </font>
    <font>
      <b/>
      <sz val="14"/>
      <color rgb="FF555555"/>
      <name val="Georgia"/>
      <family val="1"/>
    </font>
    <font>
      <b/>
      <sz val="10"/>
      <color rgb="FF1B2A4A"/>
      <name val="Georgia"/>
      <family val="1"/>
    </font>
    <font>
      <sz val="10"/>
      <color rgb="FF008000"/>
      <name val="Georgia"/>
      <family val="1"/>
    </font>
    <font>
      <b/>
      <sz val="10"/>
      <color rgb="FF000000"/>
      <name val="Georgia"/>
      <family val="1"/>
    </font>
    <font>
      <sz val="9"/>
      <color rgb="FF555555"/>
      <name val="Georgia"/>
      <family val="1"/>
    </font>
    <font>
      <b/>
      <sz val="11"/>
      <color rgb="FFD4A843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F5F5F5"/>
        <bgColor rgb="FFFFF8E7"/>
      </patternFill>
    </fill>
    <fill>
      <patternFill patternType="solid">
        <fgColor rgb="FFE8F0FE"/>
        <bgColor rgb="FFF5F5F5"/>
      </patternFill>
    </fill>
    <fill>
      <patternFill patternType="solid">
        <fgColor rgb="FFFFFFFF"/>
        <bgColor rgb="FFFFF8E7"/>
      </patternFill>
    </fill>
    <fill>
      <patternFill patternType="solid">
        <fgColor rgb="FFFFF8E7"/>
        <bgColor rgb="FFF5F5F5"/>
      </patternFill>
    </fill>
    <fill>
      <patternFill patternType="solid">
        <fgColor rgb="FFD4A843"/>
        <bgColor rgb="FFFFCC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medium">
        <color rgb="FF1B2A4A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/>
    <xf numFmtId="0" fontId="7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66" fontId="6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2" xfId="0" applyFont="1" applyBorder="1"/>
    <xf numFmtId="0" fontId="5" fillId="4" borderId="1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2" fontId="11" fillId="5" borderId="1" xfId="0" applyNumberFormat="1" applyFont="1" applyFill="1" applyBorder="1" applyAlignment="1">
      <alignment horizontal="center" vertical="center" wrapText="1"/>
    </xf>
    <xf numFmtId="167" fontId="11" fillId="4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67" fontId="1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2" fillId="0" borderId="1" xfId="0" applyFont="1" applyBorder="1"/>
    <xf numFmtId="0" fontId="13" fillId="5" borderId="1" xfId="0" applyFont="1" applyFill="1" applyBorder="1"/>
    <xf numFmtId="0" fontId="5" fillId="6" borderId="1" xfId="0" applyFont="1" applyFill="1" applyBorder="1"/>
    <xf numFmtId="0" fontId="13" fillId="6" borderId="1" xfId="0" applyFont="1" applyFill="1" applyBorder="1"/>
    <xf numFmtId="2" fontId="11" fillId="0" borderId="1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1" xfId="0" applyFont="1" applyBorder="1"/>
    <xf numFmtId="168" fontId="11" fillId="0" borderId="1" xfId="0" applyNumberFormat="1" applyFont="1" applyBorder="1" applyAlignment="1">
      <alignment horizontal="center" vertical="center" wrapText="1"/>
    </xf>
    <xf numFmtId="169" fontId="11" fillId="0" borderId="1" xfId="0" applyNumberFormat="1" applyFont="1" applyBorder="1" applyAlignment="1">
      <alignment horizontal="center" vertical="center" wrapText="1"/>
    </xf>
    <xf numFmtId="170" fontId="11" fillId="0" borderId="1" xfId="0" applyNumberFormat="1" applyFont="1" applyBorder="1" applyAlignment="1">
      <alignment horizontal="center" vertical="center" wrapText="1"/>
    </xf>
    <xf numFmtId="0" fontId="14" fillId="6" borderId="1" xfId="0" applyFont="1" applyFill="1" applyBorder="1"/>
    <xf numFmtId="167" fontId="8" fillId="6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2" borderId="0" xfId="0" applyFont="1" applyFill="1"/>
    <xf numFmtId="0" fontId="1" fillId="0" borderId="0" xfId="0" applyFont="1"/>
    <xf numFmtId="0" fontId="3" fillId="7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7"/>
      <rgbColor rgb="FFE8F0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  <pageSetUpPr fitToPage="1"/>
  </sheetPr>
  <dimension ref="A1:AG106"/>
  <sheetViews>
    <sheetView tabSelected="1" zoomScaleNormal="100" workbookViewId="0">
      <pane ySplit="3" topLeftCell="A76" activePane="bottomLeft" state="frozen"/>
      <selection pane="bottomLeft" sqref="A1:N1"/>
    </sheetView>
  </sheetViews>
  <sheetFormatPr baseColWidth="10" defaultColWidth="8.6640625" defaultRowHeight="15" x14ac:dyDescent="0.2"/>
  <cols>
    <col min="1" max="1" width="4" customWidth="1"/>
    <col min="2" max="2" width="11" customWidth="1"/>
    <col min="3" max="3" width="8" customWidth="1"/>
    <col min="4" max="4" width="5" customWidth="1"/>
    <col min="5" max="8" width="9" customWidth="1"/>
    <col min="9" max="9" width="7" customWidth="1"/>
    <col min="10" max="10" width="9" customWidth="1"/>
    <col min="11" max="11" width="7" customWidth="1"/>
    <col min="12" max="12" width="5" customWidth="1"/>
    <col min="13" max="13" width="18" customWidth="1"/>
    <col min="14" max="14" width="5" customWidth="1"/>
    <col min="15" max="32" width="4" hidden="1" customWidth="1"/>
    <col min="33" max="33" width="16" customWidth="1"/>
  </cols>
  <sheetData>
    <row r="1" spans="1:33" ht="18" customHeight="1" x14ac:dyDescent="0.2">
      <c r="A1" s="57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33" x14ac:dyDescent="0.2">
      <c r="A2" s="55" t="s">
        <v>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33" ht="72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</row>
    <row r="4" spans="1:33" x14ac:dyDescent="0.2">
      <c r="A4" s="6">
        <v>1</v>
      </c>
      <c r="B4" s="7"/>
      <c r="C4" s="8"/>
      <c r="D4" s="8"/>
      <c r="E4" s="9"/>
      <c r="F4" s="9"/>
      <c r="G4" s="9"/>
      <c r="H4" s="9"/>
      <c r="I4" s="10" t="str">
        <f t="shared" ref="I4:I35" si="0">IF(H4="","",H4-E4)</f>
        <v/>
      </c>
      <c r="J4" s="11"/>
      <c r="K4" s="8"/>
      <c r="L4" s="8"/>
      <c r="M4" s="12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x14ac:dyDescent="0.2">
      <c r="A5" s="13">
        <v>2</v>
      </c>
      <c r="B5" s="14"/>
      <c r="C5" s="15"/>
      <c r="D5" s="15"/>
      <c r="E5" s="16"/>
      <c r="F5" s="16"/>
      <c r="G5" s="16"/>
      <c r="H5" s="16"/>
      <c r="I5" s="17" t="str">
        <f t="shared" si="0"/>
        <v/>
      </c>
      <c r="J5" s="18"/>
      <c r="K5" s="15"/>
      <c r="L5" s="15"/>
      <c r="M5" s="19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8"/>
      <c r="AE5" s="8"/>
      <c r="AF5" s="8"/>
      <c r="AG5" s="8"/>
    </row>
    <row r="6" spans="1:33" x14ac:dyDescent="0.2">
      <c r="A6" s="6">
        <v>3</v>
      </c>
      <c r="B6" s="7"/>
      <c r="C6" s="8"/>
      <c r="D6" s="8"/>
      <c r="E6" s="9"/>
      <c r="F6" s="9"/>
      <c r="G6" s="9"/>
      <c r="H6" s="9"/>
      <c r="I6" s="10" t="str">
        <f t="shared" si="0"/>
        <v/>
      </c>
      <c r="J6" s="11"/>
      <c r="K6" s="8"/>
      <c r="L6" s="8"/>
      <c r="M6" s="12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x14ac:dyDescent="0.2">
      <c r="A7" s="13">
        <v>4</v>
      </c>
      <c r="B7" s="14"/>
      <c r="C7" s="15"/>
      <c r="D7" s="15"/>
      <c r="E7" s="16"/>
      <c r="F7" s="16"/>
      <c r="G7" s="16"/>
      <c r="H7" s="16"/>
      <c r="I7" s="17" t="str">
        <f t="shared" si="0"/>
        <v/>
      </c>
      <c r="J7" s="18"/>
      <c r="K7" s="15"/>
      <c r="L7" s="15"/>
      <c r="M7" s="19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8"/>
      <c r="AE7" s="8"/>
      <c r="AF7" s="8"/>
      <c r="AG7" s="8"/>
    </row>
    <row r="8" spans="1:33" x14ac:dyDescent="0.2">
      <c r="A8" s="6">
        <v>5</v>
      </c>
      <c r="B8" s="7"/>
      <c r="C8" s="8"/>
      <c r="D8" s="8"/>
      <c r="E8" s="9"/>
      <c r="F8" s="9"/>
      <c r="G8" s="9"/>
      <c r="H8" s="9"/>
      <c r="I8" s="10" t="str">
        <f t="shared" si="0"/>
        <v/>
      </c>
      <c r="J8" s="11"/>
      <c r="K8" s="8"/>
      <c r="L8" s="8"/>
      <c r="M8" s="12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x14ac:dyDescent="0.2">
      <c r="A9" s="13">
        <v>6</v>
      </c>
      <c r="B9" s="14"/>
      <c r="C9" s="15"/>
      <c r="D9" s="15"/>
      <c r="E9" s="16"/>
      <c r="F9" s="16"/>
      <c r="G9" s="16"/>
      <c r="H9" s="16"/>
      <c r="I9" s="17" t="str">
        <f t="shared" si="0"/>
        <v/>
      </c>
      <c r="J9" s="18"/>
      <c r="K9" s="15"/>
      <c r="L9" s="15"/>
      <c r="M9" s="19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8"/>
      <c r="AE9" s="8"/>
      <c r="AF9" s="8"/>
      <c r="AG9" s="8"/>
    </row>
    <row r="10" spans="1:33" x14ac:dyDescent="0.2">
      <c r="A10" s="6">
        <v>7</v>
      </c>
      <c r="B10" s="7"/>
      <c r="C10" s="8"/>
      <c r="D10" s="8"/>
      <c r="E10" s="9"/>
      <c r="F10" s="9"/>
      <c r="G10" s="9"/>
      <c r="H10" s="9"/>
      <c r="I10" s="10" t="str">
        <f t="shared" si="0"/>
        <v/>
      </c>
      <c r="J10" s="11"/>
      <c r="K10" s="8"/>
      <c r="L10" s="8"/>
      <c r="M10" s="12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x14ac:dyDescent="0.2">
      <c r="A11" s="13">
        <v>8</v>
      </c>
      <c r="B11" s="14"/>
      <c r="C11" s="15"/>
      <c r="D11" s="15"/>
      <c r="E11" s="16"/>
      <c r="F11" s="16"/>
      <c r="G11" s="16"/>
      <c r="H11" s="16"/>
      <c r="I11" s="17" t="str">
        <f t="shared" si="0"/>
        <v/>
      </c>
      <c r="J11" s="18"/>
      <c r="K11" s="15"/>
      <c r="L11" s="15"/>
      <c r="M11" s="19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8"/>
      <c r="AE11" s="8"/>
      <c r="AF11" s="8"/>
      <c r="AG11" s="8"/>
    </row>
    <row r="12" spans="1:33" x14ac:dyDescent="0.2">
      <c r="A12" s="6">
        <v>9</v>
      </c>
      <c r="B12" s="7"/>
      <c r="C12" s="8"/>
      <c r="D12" s="8"/>
      <c r="E12" s="9"/>
      <c r="F12" s="9"/>
      <c r="G12" s="9"/>
      <c r="H12" s="9"/>
      <c r="I12" s="10" t="str">
        <f t="shared" si="0"/>
        <v/>
      </c>
      <c r="J12" s="11"/>
      <c r="K12" s="8"/>
      <c r="L12" s="8"/>
      <c r="M12" s="12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x14ac:dyDescent="0.2">
      <c r="A13" s="13">
        <v>10</v>
      </c>
      <c r="B13" s="14"/>
      <c r="C13" s="15"/>
      <c r="D13" s="15"/>
      <c r="E13" s="16"/>
      <c r="F13" s="16"/>
      <c r="G13" s="16"/>
      <c r="H13" s="16"/>
      <c r="I13" s="17" t="str">
        <f t="shared" si="0"/>
        <v/>
      </c>
      <c r="J13" s="18"/>
      <c r="K13" s="15"/>
      <c r="L13" s="15"/>
      <c r="M13" s="19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8"/>
      <c r="AE13" s="8"/>
      <c r="AF13" s="8"/>
      <c r="AG13" s="8"/>
    </row>
    <row r="14" spans="1:33" x14ac:dyDescent="0.2">
      <c r="A14" s="6">
        <v>11</v>
      </c>
      <c r="B14" s="7"/>
      <c r="C14" s="8"/>
      <c r="D14" s="8"/>
      <c r="E14" s="9"/>
      <c r="F14" s="9"/>
      <c r="G14" s="9"/>
      <c r="H14" s="9"/>
      <c r="I14" s="10" t="str">
        <f t="shared" si="0"/>
        <v/>
      </c>
      <c r="J14" s="11"/>
      <c r="K14" s="8"/>
      <c r="L14" s="8"/>
      <c r="M14" s="12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x14ac:dyDescent="0.2">
      <c r="A15" s="13">
        <v>12</v>
      </c>
      <c r="B15" s="14"/>
      <c r="C15" s="15"/>
      <c r="D15" s="15"/>
      <c r="E15" s="16"/>
      <c r="F15" s="16"/>
      <c r="G15" s="16"/>
      <c r="H15" s="16"/>
      <c r="I15" s="17" t="str">
        <f t="shared" si="0"/>
        <v/>
      </c>
      <c r="J15" s="18"/>
      <c r="K15" s="15"/>
      <c r="L15" s="15"/>
      <c r="M15" s="19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8"/>
      <c r="AE15" s="8"/>
      <c r="AF15" s="8"/>
      <c r="AG15" s="8"/>
    </row>
    <row r="16" spans="1:33" x14ac:dyDescent="0.2">
      <c r="A16" s="6">
        <v>13</v>
      </c>
      <c r="B16" s="7"/>
      <c r="C16" s="8"/>
      <c r="D16" s="8"/>
      <c r="E16" s="9"/>
      <c r="F16" s="9"/>
      <c r="G16" s="9"/>
      <c r="H16" s="9"/>
      <c r="I16" s="10" t="str">
        <f t="shared" si="0"/>
        <v/>
      </c>
      <c r="J16" s="11"/>
      <c r="K16" s="8"/>
      <c r="L16" s="8"/>
      <c r="M16" s="12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x14ac:dyDescent="0.2">
      <c r="A17" s="13">
        <v>14</v>
      </c>
      <c r="B17" s="14"/>
      <c r="C17" s="15"/>
      <c r="D17" s="15"/>
      <c r="E17" s="16"/>
      <c r="F17" s="16"/>
      <c r="G17" s="16"/>
      <c r="H17" s="16"/>
      <c r="I17" s="17" t="str">
        <f t="shared" si="0"/>
        <v/>
      </c>
      <c r="J17" s="18"/>
      <c r="K17" s="15"/>
      <c r="L17" s="15"/>
      <c r="M17" s="19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8"/>
      <c r="AE17" s="8"/>
      <c r="AF17" s="8"/>
      <c r="AG17" s="8"/>
    </row>
    <row r="18" spans="1:33" x14ac:dyDescent="0.2">
      <c r="A18" s="6">
        <v>15</v>
      </c>
      <c r="B18" s="7"/>
      <c r="C18" s="8"/>
      <c r="D18" s="8"/>
      <c r="E18" s="9"/>
      <c r="F18" s="9"/>
      <c r="G18" s="9"/>
      <c r="H18" s="9"/>
      <c r="I18" s="10" t="str">
        <f t="shared" si="0"/>
        <v/>
      </c>
      <c r="J18" s="11"/>
      <c r="K18" s="8"/>
      <c r="L18" s="8"/>
      <c r="M18" s="12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x14ac:dyDescent="0.2">
      <c r="A19" s="13">
        <v>16</v>
      </c>
      <c r="B19" s="14"/>
      <c r="C19" s="15"/>
      <c r="D19" s="15"/>
      <c r="E19" s="16"/>
      <c r="F19" s="16"/>
      <c r="G19" s="16"/>
      <c r="H19" s="16"/>
      <c r="I19" s="17" t="str">
        <f t="shared" si="0"/>
        <v/>
      </c>
      <c r="J19" s="18"/>
      <c r="K19" s="15"/>
      <c r="L19" s="15"/>
      <c r="M19" s="19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8"/>
      <c r="AE19" s="8"/>
      <c r="AF19" s="8"/>
      <c r="AG19" s="8"/>
    </row>
    <row r="20" spans="1:33" x14ac:dyDescent="0.2">
      <c r="A20" s="6">
        <v>17</v>
      </c>
      <c r="B20" s="7"/>
      <c r="C20" s="8"/>
      <c r="D20" s="8"/>
      <c r="E20" s="9"/>
      <c r="F20" s="9"/>
      <c r="G20" s="9"/>
      <c r="H20" s="9"/>
      <c r="I20" s="10" t="str">
        <f t="shared" si="0"/>
        <v/>
      </c>
      <c r="J20" s="11"/>
      <c r="K20" s="8"/>
      <c r="L20" s="8"/>
      <c r="M20" s="12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x14ac:dyDescent="0.2">
      <c r="A21" s="13">
        <v>18</v>
      </c>
      <c r="B21" s="14"/>
      <c r="C21" s="15"/>
      <c r="D21" s="15"/>
      <c r="E21" s="16"/>
      <c r="F21" s="16"/>
      <c r="G21" s="16"/>
      <c r="H21" s="16"/>
      <c r="I21" s="17" t="str">
        <f t="shared" si="0"/>
        <v/>
      </c>
      <c r="J21" s="18"/>
      <c r="K21" s="15"/>
      <c r="L21" s="15"/>
      <c r="M21" s="19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8"/>
      <c r="AE21" s="8"/>
      <c r="AF21" s="8"/>
      <c r="AG21" s="8"/>
    </row>
    <row r="22" spans="1:33" x14ac:dyDescent="0.2">
      <c r="A22" s="6">
        <v>19</v>
      </c>
      <c r="B22" s="7"/>
      <c r="C22" s="8"/>
      <c r="D22" s="8"/>
      <c r="E22" s="9"/>
      <c r="F22" s="9"/>
      <c r="G22" s="9"/>
      <c r="H22" s="9"/>
      <c r="I22" s="10" t="str">
        <f t="shared" si="0"/>
        <v/>
      </c>
      <c r="J22" s="11"/>
      <c r="K22" s="8"/>
      <c r="L22" s="8"/>
      <c r="M22" s="12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x14ac:dyDescent="0.2">
      <c r="A23" s="13">
        <v>20</v>
      </c>
      <c r="B23" s="14"/>
      <c r="C23" s="15"/>
      <c r="D23" s="15"/>
      <c r="E23" s="16"/>
      <c r="F23" s="16"/>
      <c r="G23" s="16"/>
      <c r="H23" s="16"/>
      <c r="I23" s="17" t="str">
        <f t="shared" si="0"/>
        <v/>
      </c>
      <c r="J23" s="18"/>
      <c r="K23" s="15"/>
      <c r="L23" s="15"/>
      <c r="M23" s="19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8"/>
      <c r="AE23" s="8"/>
      <c r="AF23" s="8"/>
      <c r="AG23" s="8"/>
    </row>
    <row r="24" spans="1:33" x14ac:dyDescent="0.2">
      <c r="A24" s="6">
        <v>21</v>
      </c>
      <c r="B24" s="7"/>
      <c r="C24" s="8"/>
      <c r="D24" s="8"/>
      <c r="E24" s="9"/>
      <c r="F24" s="9"/>
      <c r="G24" s="9"/>
      <c r="H24" s="9"/>
      <c r="I24" s="10" t="str">
        <f t="shared" si="0"/>
        <v/>
      </c>
      <c r="J24" s="11"/>
      <c r="K24" s="8"/>
      <c r="L24" s="8"/>
      <c r="M24" s="12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x14ac:dyDescent="0.2">
      <c r="A25" s="13">
        <v>22</v>
      </c>
      <c r="B25" s="14"/>
      <c r="C25" s="15"/>
      <c r="D25" s="15"/>
      <c r="E25" s="16"/>
      <c r="F25" s="16"/>
      <c r="G25" s="16"/>
      <c r="H25" s="16"/>
      <c r="I25" s="17" t="str">
        <f t="shared" si="0"/>
        <v/>
      </c>
      <c r="J25" s="18"/>
      <c r="K25" s="15"/>
      <c r="L25" s="15"/>
      <c r="M25" s="19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8"/>
      <c r="AE25" s="8"/>
      <c r="AF25" s="8"/>
      <c r="AG25" s="8"/>
    </row>
    <row r="26" spans="1:33" x14ac:dyDescent="0.2">
      <c r="A26" s="6">
        <v>23</v>
      </c>
      <c r="B26" s="7"/>
      <c r="C26" s="8"/>
      <c r="D26" s="8"/>
      <c r="E26" s="9"/>
      <c r="F26" s="9"/>
      <c r="G26" s="9"/>
      <c r="H26" s="9"/>
      <c r="I26" s="10" t="str">
        <f t="shared" si="0"/>
        <v/>
      </c>
      <c r="J26" s="11"/>
      <c r="K26" s="8"/>
      <c r="L26" s="8"/>
      <c r="M26" s="12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x14ac:dyDescent="0.2">
      <c r="A27" s="13">
        <v>24</v>
      </c>
      <c r="B27" s="14"/>
      <c r="C27" s="15"/>
      <c r="D27" s="15"/>
      <c r="E27" s="16"/>
      <c r="F27" s="16"/>
      <c r="G27" s="16"/>
      <c r="H27" s="16"/>
      <c r="I27" s="17" t="str">
        <f t="shared" si="0"/>
        <v/>
      </c>
      <c r="J27" s="18"/>
      <c r="K27" s="15"/>
      <c r="L27" s="15"/>
      <c r="M27" s="19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8"/>
      <c r="AE27" s="8"/>
      <c r="AF27" s="8"/>
      <c r="AG27" s="8"/>
    </row>
    <row r="28" spans="1:33" x14ac:dyDescent="0.2">
      <c r="A28" s="6">
        <v>25</v>
      </c>
      <c r="B28" s="7"/>
      <c r="C28" s="8"/>
      <c r="D28" s="8"/>
      <c r="E28" s="9"/>
      <c r="F28" s="9"/>
      <c r="G28" s="9"/>
      <c r="H28" s="9"/>
      <c r="I28" s="10" t="str">
        <f t="shared" si="0"/>
        <v/>
      </c>
      <c r="J28" s="11"/>
      <c r="K28" s="8"/>
      <c r="L28" s="8"/>
      <c r="M28" s="12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x14ac:dyDescent="0.2">
      <c r="A29" s="13">
        <v>26</v>
      </c>
      <c r="B29" s="14"/>
      <c r="C29" s="15"/>
      <c r="D29" s="15"/>
      <c r="E29" s="16"/>
      <c r="F29" s="16"/>
      <c r="G29" s="16"/>
      <c r="H29" s="16"/>
      <c r="I29" s="17" t="str">
        <f t="shared" si="0"/>
        <v/>
      </c>
      <c r="J29" s="18"/>
      <c r="K29" s="15"/>
      <c r="L29" s="15"/>
      <c r="M29" s="19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8"/>
      <c r="AE29" s="8"/>
      <c r="AF29" s="8"/>
      <c r="AG29" s="8"/>
    </row>
    <row r="30" spans="1:33" x14ac:dyDescent="0.2">
      <c r="A30" s="6">
        <v>27</v>
      </c>
      <c r="B30" s="7"/>
      <c r="C30" s="8"/>
      <c r="D30" s="8"/>
      <c r="E30" s="9"/>
      <c r="F30" s="9"/>
      <c r="G30" s="9"/>
      <c r="H30" s="9"/>
      <c r="I30" s="10" t="str">
        <f t="shared" si="0"/>
        <v/>
      </c>
      <c r="J30" s="11"/>
      <c r="K30" s="8"/>
      <c r="L30" s="8"/>
      <c r="M30" s="12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x14ac:dyDescent="0.2">
      <c r="A31" s="13">
        <v>28</v>
      </c>
      <c r="B31" s="14"/>
      <c r="C31" s="15"/>
      <c r="D31" s="15"/>
      <c r="E31" s="16"/>
      <c r="F31" s="16"/>
      <c r="G31" s="16"/>
      <c r="H31" s="16"/>
      <c r="I31" s="17" t="str">
        <f t="shared" si="0"/>
        <v/>
      </c>
      <c r="J31" s="18"/>
      <c r="K31" s="15"/>
      <c r="L31" s="15"/>
      <c r="M31" s="19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8"/>
      <c r="AE31" s="8"/>
      <c r="AF31" s="8"/>
      <c r="AG31" s="8"/>
    </row>
    <row r="32" spans="1:33" x14ac:dyDescent="0.2">
      <c r="A32" s="6">
        <v>29</v>
      </c>
      <c r="B32" s="7"/>
      <c r="C32" s="8"/>
      <c r="D32" s="8"/>
      <c r="E32" s="9"/>
      <c r="F32" s="9"/>
      <c r="G32" s="9"/>
      <c r="H32" s="9"/>
      <c r="I32" s="10" t="str">
        <f t="shared" si="0"/>
        <v/>
      </c>
      <c r="J32" s="11"/>
      <c r="K32" s="8"/>
      <c r="L32" s="8"/>
      <c r="M32" s="12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x14ac:dyDescent="0.2">
      <c r="A33" s="13">
        <v>30</v>
      </c>
      <c r="B33" s="14"/>
      <c r="C33" s="15"/>
      <c r="D33" s="15"/>
      <c r="E33" s="16"/>
      <c r="F33" s="16"/>
      <c r="G33" s="16"/>
      <c r="H33" s="16"/>
      <c r="I33" s="17" t="str">
        <f t="shared" si="0"/>
        <v/>
      </c>
      <c r="J33" s="18"/>
      <c r="K33" s="15"/>
      <c r="L33" s="15"/>
      <c r="M33" s="19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8"/>
      <c r="AE33" s="8"/>
      <c r="AF33" s="8"/>
      <c r="AG33" s="8"/>
    </row>
    <row r="34" spans="1:33" x14ac:dyDescent="0.2">
      <c r="A34" s="6">
        <v>31</v>
      </c>
      <c r="B34" s="7"/>
      <c r="C34" s="8"/>
      <c r="D34" s="8"/>
      <c r="E34" s="9"/>
      <c r="F34" s="9"/>
      <c r="G34" s="9"/>
      <c r="H34" s="9"/>
      <c r="I34" s="10" t="str">
        <f t="shared" si="0"/>
        <v/>
      </c>
      <c r="J34" s="11"/>
      <c r="K34" s="8"/>
      <c r="L34" s="8"/>
      <c r="M34" s="12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x14ac:dyDescent="0.2">
      <c r="A35" s="13">
        <v>32</v>
      </c>
      <c r="B35" s="14"/>
      <c r="C35" s="15"/>
      <c r="D35" s="15"/>
      <c r="E35" s="16"/>
      <c r="F35" s="16"/>
      <c r="G35" s="16"/>
      <c r="H35" s="16"/>
      <c r="I35" s="17" t="str">
        <f t="shared" si="0"/>
        <v/>
      </c>
      <c r="J35" s="18"/>
      <c r="K35" s="15"/>
      <c r="L35" s="15"/>
      <c r="M35" s="1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8"/>
      <c r="AE35" s="8"/>
      <c r="AF35" s="8"/>
      <c r="AG35" s="8"/>
    </row>
    <row r="36" spans="1:33" x14ac:dyDescent="0.2">
      <c r="A36" s="6">
        <v>33</v>
      </c>
      <c r="B36" s="7"/>
      <c r="C36" s="8"/>
      <c r="D36" s="8"/>
      <c r="E36" s="9"/>
      <c r="F36" s="9"/>
      <c r="G36" s="9"/>
      <c r="H36" s="9"/>
      <c r="I36" s="10" t="str">
        <f t="shared" ref="I36:I67" si="1">IF(H36="","",H36-E36)</f>
        <v/>
      </c>
      <c r="J36" s="11"/>
      <c r="K36" s="8"/>
      <c r="L36" s="8"/>
      <c r="M36" s="12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x14ac:dyDescent="0.2">
      <c r="A37" s="13">
        <v>34</v>
      </c>
      <c r="B37" s="14"/>
      <c r="C37" s="15"/>
      <c r="D37" s="15"/>
      <c r="E37" s="16"/>
      <c r="F37" s="16"/>
      <c r="G37" s="16"/>
      <c r="H37" s="16"/>
      <c r="I37" s="17" t="str">
        <f t="shared" si="1"/>
        <v/>
      </c>
      <c r="J37" s="18"/>
      <c r="K37" s="15"/>
      <c r="L37" s="15"/>
      <c r="M37" s="19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8"/>
      <c r="AE37" s="8"/>
      <c r="AF37" s="8"/>
      <c r="AG37" s="8"/>
    </row>
    <row r="38" spans="1:33" x14ac:dyDescent="0.2">
      <c r="A38" s="6">
        <v>35</v>
      </c>
      <c r="B38" s="7"/>
      <c r="C38" s="8"/>
      <c r="D38" s="8"/>
      <c r="E38" s="9"/>
      <c r="F38" s="9"/>
      <c r="G38" s="9"/>
      <c r="H38" s="9"/>
      <c r="I38" s="10" t="str">
        <f t="shared" si="1"/>
        <v/>
      </c>
      <c r="J38" s="11"/>
      <c r="K38" s="8"/>
      <c r="L38" s="8"/>
      <c r="M38" s="12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x14ac:dyDescent="0.2">
      <c r="A39" s="13">
        <v>36</v>
      </c>
      <c r="B39" s="14"/>
      <c r="C39" s="15"/>
      <c r="D39" s="15"/>
      <c r="E39" s="16"/>
      <c r="F39" s="16"/>
      <c r="G39" s="16"/>
      <c r="H39" s="16"/>
      <c r="I39" s="17" t="str">
        <f t="shared" si="1"/>
        <v/>
      </c>
      <c r="J39" s="18"/>
      <c r="K39" s="15"/>
      <c r="L39" s="15"/>
      <c r="M39" s="19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8"/>
      <c r="AE39" s="8"/>
      <c r="AF39" s="8"/>
      <c r="AG39" s="8"/>
    </row>
    <row r="40" spans="1:33" x14ac:dyDescent="0.2">
      <c r="A40" s="6">
        <v>37</v>
      </c>
      <c r="B40" s="7"/>
      <c r="C40" s="8"/>
      <c r="D40" s="8"/>
      <c r="E40" s="9"/>
      <c r="F40" s="9"/>
      <c r="G40" s="9"/>
      <c r="H40" s="9"/>
      <c r="I40" s="10" t="str">
        <f t="shared" si="1"/>
        <v/>
      </c>
      <c r="J40" s="11"/>
      <c r="K40" s="8"/>
      <c r="L40" s="8"/>
      <c r="M40" s="12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x14ac:dyDescent="0.2">
      <c r="A41" s="13">
        <v>38</v>
      </c>
      <c r="B41" s="14"/>
      <c r="C41" s="15"/>
      <c r="D41" s="15"/>
      <c r="E41" s="16"/>
      <c r="F41" s="16"/>
      <c r="G41" s="16"/>
      <c r="H41" s="16"/>
      <c r="I41" s="17" t="str">
        <f t="shared" si="1"/>
        <v/>
      </c>
      <c r="J41" s="18"/>
      <c r="K41" s="15"/>
      <c r="L41" s="15"/>
      <c r="M41" s="19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8"/>
      <c r="AE41" s="8"/>
      <c r="AF41" s="8"/>
      <c r="AG41" s="8"/>
    </row>
    <row r="42" spans="1:33" x14ac:dyDescent="0.2">
      <c r="A42" s="6">
        <v>39</v>
      </c>
      <c r="B42" s="7"/>
      <c r="C42" s="8"/>
      <c r="D42" s="8"/>
      <c r="E42" s="9"/>
      <c r="F42" s="9"/>
      <c r="G42" s="9"/>
      <c r="H42" s="9"/>
      <c r="I42" s="10" t="str">
        <f t="shared" si="1"/>
        <v/>
      </c>
      <c r="J42" s="11"/>
      <c r="K42" s="8"/>
      <c r="L42" s="8"/>
      <c r="M42" s="12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x14ac:dyDescent="0.2">
      <c r="A43" s="13">
        <v>40</v>
      </c>
      <c r="B43" s="14"/>
      <c r="C43" s="15"/>
      <c r="D43" s="15"/>
      <c r="E43" s="16"/>
      <c r="F43" s="16"/>
      <c r="G43" s="16"/>
      <c r="H43" s="16"/>
      <c r="I43" s="17" t="str">
        <f t="shared" si="1"/>
        <v/>
      </c>
      <c r="J43" s="18"/>
      <c r="K43" s="15"/>
      <c r="L43" s="15"/>
      <c r="M43" s="19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8"/>
      <c r="AE43" s="8"/>
      <c r="AF43" s="8"/>
      <c r="AG43" s="8"/>
    </row>
    <row r="44" spans="1:33" x14ac:dyDescent="0.2">
      <c r="A44" s="6">
        <v>41</v>
      </c>
      <c r="B44" s="7"/>
      <c r="C44" s="8"/>
      <c r="D44" s="8"/>
      <c r="E44" s="9"/>
      <c r="F44" s="9"/>
      <c r="G44" s="9"/>
      <c r="H44" s="9"/>
      <c r="I44" s="10" t="str">
        <f t="shared" si="1"/>
        <v/>
      </c>
      <c r="J44" s="11"/>
      <c r="K44" s="8"/>
      <c r="L44" s="8"/>
      <c r="M44" s="12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x14ac:dyDescent="0.2">
      <c r="A45" s="13">
        <v>42</v>
      </c>
      <c r="B45" s="14"/>
      <c r="C45" s="15"/>
      <c r="D45" s="15"/>
      <c r="E45" s="16"/>
      <c r="F45" s="16"/>
      <c r="G45" s="16"/>
      <c r="H45" s="16"/>
      <c r="I45" s="17" t="str">
        <f t="shared" si="1"/>
        <v/>
      </c>
      <c r="J45" s="18"/>
      <c r="K45" s="15"/>
      <c r="L45" s="15"/>
      <c r="M45" s="19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8"/>
      <c r="AE45" s="8"/>
      <c r="AF45" s="8"/>
      <c r="AG45" s="8"/>
    </row>
    <row r="46" spans="1:33" x14ac:dyDescent="0.2">
      <c r="A46" s="6">
        <v>43</v>
      </c>
      <c r="B46" s="7"/>
      <c r="C46" s="8"/>
      <c r="D46" s="8"/>
      <c r="E46" s="9"/>
      <c r="F46" s="9"/>
      <c r="G46" s="9"/>
      <c r="H46" s="9"/>
      <c r="I46" s="10" t="str">
        <f t="shared" si="1"/>
        <v/>
      </c>
      <c r="J46" s="11"/>
      <c r="K46" s="8"/>
      <c r="L46" s="8"/>
      <c r="M46" s="12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x14ac:dyDescent="0.2">
      <c r="A47" s="13">
        <v>44</v>
      </c>
      <c r="B47" s="14"/>
      <c r="C47" s="15"/>
      <c r="D47" s="15"/>
      <c r="E47" s="16"/>
      <c r="F47" s="16"/>
      <c r="G47" s="16"/>
      <c r="H47" s="16"/>
      <c r="I47" s="17" t="str">
        <f t="shared" si="1"/>
        <v/>
      </c>
      <c r="J47" s="18"/>
      <c r="K47" s="15"/>
      <c r="L47" s="15"/>
      <c r="M47" s="19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8"/>
      <c r="AE47" s="8"/>
      <c r="AF47" s="8"/>
      <c r="AG47" s="8"/>
    </row>
    <row r="48" spans="1:33" x14ac:dyDescent="0.2">
      <c r="A48" s="6">
        <v>45</v>
      </c>
      <c r="B48" s="7"/>
      <c r="C48" s="8"/>
      <c r="D48" s="8"/>
      <c r="E48" s="9"/>
      <c r="F48" s="9"/>
      <c r="G48" s="9"/>
      <c r="H48" s="9"/>
      <c r="I48" s="10" t="str">
        <f t="shared" si="1"/>
        <v/>
      </c>
      <c r="J48" s="11"/>
      <c r="K48" s="8"/>
      <c r="L48" s="8"/>
      <c r="M48" s="12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x14ac:dyDescent="0.2">
      <c r="A49" s="13">
        <v>46</v>
      </c>
      <c r="B49" s="14"/>
      <c r="C49" s="15"/>
      <c r="D49" s="15"/>
      <c r="E49" s="16"/>
      <c r="F49" s="16"/>
      <c r="G49" s="16"/>
      <c r="H49" s="16"/>
      <c r="I49" s="17" t="str">
        <f t="shared" si="1"/>
        <v/>
      </c>
      <c r="J49" s="18"/>
      <c r="K49" s="15"/>
      <c r="L49" s="15"/>
      <c r="M49" s="19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8"/>
      <c r="AE49" s="8"/>
      <c r="AF49" s="8"/>
      <c r="AG49" s="8"/>
    </row>
    <row r="50" spans="1:33" x14ac:dyDescent="0.2">
      <c r="A50" s="6">
        <v>47</v>
      </c>
      <c r="B50" s="7"/>
      <c r="C50" s="8"/>
      <c r="D50" s="8"/>
      <c r="E50" s="9"/>
      <c r="F50" s="9"/>
      <c r="G50" s="9"/>
      <c r="H50" s="9"/>
      <c r="I50" s="10" t="str">
        <f t="shared" si="1"/>
        <v/>
      </c>
      <c r="J50" s="11"/>
      <c r="K50" s="8"/>
      <c r="L50" s="8"/>
      <c r="M50" s="12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x14ac:dyDescent="0.2">
      <c r="A51" s="13">
        <v>48</v>
      </c>
      <c r="B51" s="14"/>
      <c r="C51" s="15"/>
      <c r="D51" s="15"/>
      <c r="E51" s="16"/>
      <c r="F51" s="16"/>
      <c r="G51" s="16"/>
      <c r="H51" s="16"/>
      <c r="I51" s="17" t="str">
        <f t="shared" si="1"/>
        <v/>
      </c>
      <c r="J51" s="18"/>
      <c r="K51" s="15"/>
      <c r="L51" s="15"/>
      <c r="M51" s="19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8"/>
      <c r="AE51" s="8"/>
      <c r="AF51" s="8"/>
      <c r="AG51" s="8"/>
    </row>
    <row r="52" spans="1:33" x14ac:dyDescent="0.2">
      <c r="A52" s="6">
        <v>49</v>
      </c>
      <c r="B52" s="7"/>
      <c r="C52" s="8"/>
      <c r="D52" s="8"/>
      <c r="E52" s="9"/>
      <c r="F52" s="9"/>
      <c r="G52" s="9"/>
      <c r="H52" s="9"/>
      <c r="I52" s="10" t="str">
        <f t="shared" si="1"/>
        <v/>
      </c>
      <c r="J52" s="11"/>
      <c r="K52" s="8"/>
      <c r="L52" s="8"/>
      <c r="M52" s="12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x14ac:dyDescent="0.2">
      <c r="A53" s="13">
        <v>50</v>
      </c>
      <c r="B53" s="14"/>
      <c r="C53" s="15"/>
      <c r="D53" s="15"/>
      <c r="E53" s="16"/>
      <c r="F53" s="16"/>
      <c r="G53" s="16"/>
      <c r="H53" s="16"/>
      <c r="I53" s="17" t="str">
        <f t="shared" si="1"/>
        <v/>
      </c>
      <c r="J53" s="18"/>
      <c r="K53" s="15"/>
      <c r="L53" s="15"/>
      <c r="M53" s="19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8"/>
      <c r="AE53" s="8"/>
      <c r="AF53" s="8"/>
      <c r="AG53" s="8"/>
    </row>
    <row r="54" spans="1:33" x14ac:dyDescent="0.2">
      <c r="A54" s="6">
        <v>51</v>
      </c>
      <c r="B54" s="7"/>
      <c r="C54" s="8"/>
      <c r="D54" s="8"/>
      <c r="E54" s="9"/>
      <c r="F54" s="9"/>
      <c r="G54" s="9"/>
      <c r="H54" s="9"/>
      <c r="I54" s="10" t="str">
        <f t="shared" si="1"/>
        <v/>
      </c>
      <c r="J54" s="11"/>
      <c r="K54" s="8"/>
      <c r="L54" s="8"/>
      <c r="M54" s="12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x14ac:dyDescent="0.2">
      <c r="A55" s="13">
        <v>52</v>
      </c>
      <c r="B55" s="14"/>
      <c r="C55" s="15"/>
      <c r="D55" s="15"/>
      <c r="E55" s="16"/>
      <c r="F55" s="16"/>
      <c r="G55" s="16"/>
      <c r="H55" s="16"/>
      <c r="I55" s="17" t="str">
        <f t="shared" si="1"/>
        <v/>
      </c>
      <c r="J55" s="18"/>
      <c r="K55" s="15"/>
      <c r="L55" s="15"/>
      <c r="M55" s="19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8"/>
      <c r="AE55" s="8"/>
      <c r="AF55" s="8"/>
      <c r="AG55" s="8"/>
    </row>
    <row r="56" spans="1:33" x14ac:dyDescent="0.2">
      <c r="A56" s="6">
        <v>53</v>
      </c>
      <c r="B56" s="7"/>
      <c r="C56" s="8"/>
      <c r="D56" s="8"/>
      <c r="E56" s="9"/>
      <c r="F56" s="9"/>
      <c r="G56" s="9"/>
      <c r="H56" s="9"/>
      <c r="I56" s="10" t="str">
        <f t="shared" si="1"/>
        <v/>
      </c>
      <c r="J56" s="11"/>
      <c r="K56" s="8"/>
      <c r="L56" s="8"/>
      <c r="M56" s="12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x14ac:dyDescent="0.2">
      <c r="A57" s="13">
        <v>54</v>
      </c>
      <c r="B57" s="14"/>
      <c r="C57" s="15"/>
      <c r="D57" s="15"/>
      <c r="E57" s="16"/>
      <c r="F57" s="16"/>
      <c r="G57" s="16"/>
      <c r="H57" s="16"/>
      <c r="I57" s="17" t="str">
        <f t="shared" si="1"/>
        <v/>
      </c>
      <c r="J57" s="18"/>
      <c r="K57" s="15"/>
      <c r="L57" s="15"/>
      <c r="M57" s="19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8"/>
      <c r="AE57" s="8"/>
      <c r="AF57" s="8"/>
      <c r="AG57" s="8"/>
    </row>
    <row r="58" spans="1:33" x14ac:dyDescent="0.2">
      <c r="A58" s="6">
        <v>55</v>
      </c>
      <c r="B58" s="7"/>
      <c r="C58" s="8"/>
      <c r="D58" s="8"/>
      <c r="E58" s="9"/>
      <c r="F58" s="9"/>
      <c r="G58" s="9"/>
      <c r="H58" s="9"/>
      <c r="I58" s="10" t="str">
        <f t="shared" si="1"/>
        <v/>
      </c>
      <c r="J58" s="11"/>
      <c r="K58" s="8"/>
      <c r="L58" s="8"/>
      <c r="M58" s="12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x14ac:dyDescent="0.2">
      <c r="A59" s="13">
        <v>56</v>
      </c>
      <c r="B59" s="14"/>
      <c r="C59" s="15"/>
      <c r="D59" s="15"/>
      <c r="E59" s="16"/>
      <c r="F59" s="16"/>
      <c r="G59" s="16"/>
      <c r="H59" s="16"/>
      <c r="I59" s="17" t="str">
        <f t="shared" si="1"/>
        <v/>
      </c>
      <c r="J59" s="18"/>
      <c r="K59" s="15"/>
      <c r="L59" s="15"/>
      <c r="M59" s="19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8"/>
      <c r="AE59" s="8"/>
      <c r="AF59" s="8"/>
      <c r="AG59" s="8"/>
    </row>
    <row r="60" spans="1:33" x14ac:dyDescent="0.2">
      <c r="A60" s="6">
        <v>57</v>
      </c>
      <c r="B60" s="7"/>
      <c r="C60" s="8"/>
      <c r="D60" s="8"/>
      <c r="E60" s="9"/>
      <c r="F60" s="9"/>
      <c r="G60" s="9"/>
      <c r="H60" s="9"/>
      <c r="I60" s="10" t="str">
        <f t="shared" si="1"/>
        <v/>
      </c>
      <c r="J60" s="11"/>
      <c r="K60" s="8"/>
      <c r="L60" s="8"/>
      <c r="M60" s="12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x14ac:dyDescent="0.2">
      <c r="A61" s="13">
        <v>58</v>
      </c>
      <c r="B61" s="14"/>
      <c r="C61" s="15"/>
      <c r="D61" s="15"/>
      <c r="E61" s="16"/>
      <c r="F61" s="16"/>
      <c r="G61" s="16"/>
      <c r="H61" s="16"/>
      <c r="I61" s="17" t="str">
        <f t="shared" si="1"/>
        <v/>
      </c>
      <c r="J61" s="18"/>
      <c r="K61" s="15"/>
      <c r="L61" s="15"/>
      <c r="M61" s="19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8"/>
      <c r="AE61" s="8"/>
      <c r="AF61" s="8"/>
      <c r="AG61" s="8"/>
    </row>
    <row r="62" spans="1:33" x14ac:dyDescent="0.2">
      <c r="A62" s="6">
        <v>59</v>
      </c>
      <c r="B62" s="7"/>
      <c r="C62" s="8"/>
      <c r="D62" s="8"/>
      <c r="E62" s="9"/>
      <c r="F62" s="9"/>
      <c r="G62" s="9"/>
      <c r="H62" s="9"/>
      <c r="I62" s="10" t="str">
        <f t="shared" si="1"/>
        <v/>
      </c>
      <c r="J62" s="11"/>
      <c r="K62" s="8"/>
      <c r="L62" s="8"/>
      <c r="M62" s="12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x14ac:dyDescent="0.2">
      <c r="A63" s="13">
        <v>60</v>
      </c>
      <c r="B63" s="14"/>
      <c r="C63" s="15"/>
      <c r="D63" s="15"/>
      <c r="E63" s="16"/>
      <c r="F63" s="16"/>
      <c r="G63" s="16"/>
      <c r="H63" s="16"/>
      <c r="I63" s="17" t="str">
        <f t="shared" si="1"/>
        <v/>
      </c>
      <c r="J63" s="18"/>
      <c r="K63" s="15"/>
      <c r="L63" s="15"/>
      <c r="M63" s="19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8"/>
      <c r="AE63" s="8"/>
      <c r="AF63" s="8"/>
      <c r="AG63" s="8"/>
    </row>
    <row r="64" spans="1:33" x14ac:dyDescent="0.2">
      <c r="A64" s="6">
        <v>61</v>
      </c>
      <c r="B64" s="7"/>
      <c r="C64" s="8"/>
      <c r="D64" s="8"/>
      <c r="E64" s="9"/>
      <c r="F64" s="9"/>
      <c r="G64" s="9"/>
      <c r="H64" s="9"/>
      <c r="I64" s="10" t="str">
        <f t="shared" si="1"/>
        <v/>
      </c>
      <c r="J64" s="11"/>
      <c r="K64" s="8"/>
      <c r="L64" s="8"/>
      <c r="M64" s="12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x14ac:dyDescent="0.2">
      <c r="A65" s="13">
        <v>62</v>
      </c>
      <c r="B65" s="14"/>
      <c r="C65" s="15"/>
      <c r="D65" s="15"/>
      <c r="E65" s="16"/>
      <c r="F65" s="16"/>
      <c r="G65" s="16"/>
      <c r="H65" s="16"/>
      <c r="I65" s="17" t="str">
        <f t="shared" si="1"/>
        <v/>
      </c>
      <c r="J65" s="18"/>
      <c r="K65" s="15"/>
      <c r="L65" s="15"/>
      <c r="M65" s="19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8"/>
      <c r="AE65" s="8"/>
      <c r="AF65" s="8"/>
      <c r="AG65" s="8"/>
    </row>
    <row r="66" spans="1:33" x14ac:dyDescent="0.2">
      <c r="A66" s="6">
        <v>63</v>
      </c>
      <c r="B66" s="7"/>
      <c r="C66" s="8"/>
      <c r="D66" s="8"/>
      <c r="E66" s="9"/>
      <c r="F66" s="9"/>
      <c r="G66" s="9"/>
      <c r="H66" s="9"/>
      <c r="I66" s="10" t="str">
        <f t="shared" si="1"/>
        <v/>
      </c>
      <c r="J66" s="11"/>
      <c r="K66" s="8"/>
      <c r="L66" s="8"/>
      <c r="M66" s="12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x14ac:dyDescent="0.2">
      <c r="A67" s="13">
        <v>64</v>
      </c>
      <c r="B67" s="14"/>
      <c r="C67" s="15"/>
      <c r="D67" s="15"/>
      <c r="E67" s="16"/>
      <c r="F67" s="16"/>
      <c r="G67" s="16"/>
      <c r="H67" s="16"/>
      <c r="I67" s="17" t="str">
        <f t="shared" si="1"/>
        <v/>
      </c>
      <c r="J67" s="18"/>
      <c r="K67" s="15"/>
      <c r="L67" s="15"/>
      <c r="M67" s="19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8"/>
      <c r="AE67" s="8"/>
      <c r="AF67" s="8"/>
      <c r="AG67" s="8"/>
    </row>
    <row r="68" spans="1:33" x14ac:dyDescent="0.2">
      <c r="A68" s="6">
        <v>65</v>
      </c>
      <c r="B68" s="7"/>
      <c r="C68" s="8"/>
      <c r="D68" s="8"/>
      <c r="E68" s="9"/>
      <c r="F68" s="9"/>
      <c r="G68" s="9"/>
      <c r="H68" s="9"/>
      <c r="I68" s="10" t="str">
        <f t="shared" ref="I68:I99" si="2">IF(H68="","",H68-E68)</f>
        <v/>
      </c>
      <c r="J68" s="11"/>
      <c r="K68" s="8"/>
      <c r="L68" s="8"/>
      <c r="M68" s="12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x14ac:dyDescent="0.2">
      <c r="A69" s="13">
        <v>66</v>
      </c>
      <c r="B69" s="14"/>
      <c r="C69" s="15"/>
      <c r="D69" s="15"/>
      <c r="E69" s="16"/>
      <c r="F69" s="16"/>
      <c r="G69" s="16"/>
      <c r="H69" s="16"/>
      <c r="I69" s="17" t="str">
        <f t="shared" si="2"/>
        <v/>
      </c>
      <c r="J69" s="18"/>
      <c r="K69" s="15"/>
      <c r="L69" s="15"/>
      <c r="M69" s="19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8"/>
      <c r="AE69" s="8"/>
      <c r="AF69" s="8"/>
      <c r="AG69" s="8"/>
    </row>
    <row r="70" spans="1:33" x14ac:dyDescent="0.2">
      <c r="A70" s="6">
        <v>67</v>
      </c>
      <c r="B70" s="7"/>
      <c r="C70" s="8"/>
      <c r="D70" s="8"/>
      <c r="E70" s="9"/>
      <c r="F70" s="9"/>
      <c r="G70" s="9"/>
      <c r="H70" s="9"/>
      <c r="I70" s="10" t="str">
        <f t="shared" si="2"/>
        <v/>
      </c>
      <c r="J70" s="11"/>
      <c r="K70" s="8"/>
      <c r="L70" s="8"/>
      <c r="M70" s="12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x14ac:dyDescent="0.2">
      <c r="A71" s="13">
        <v>68</v>
      </c>
      <c r="B71" s="14"/>
      <c r="C71" s="15"/>
      <c r="D71" s="15"/>
      <c r="E71" s="16"/>
      <c r="F71" s="16"/>
      <c r="G71" s="16"/>
      <c r="H71" s="16"/>
      <c r="I71" s="17" t="str">
        <f t="shared" si="2"/>
        <v/>
      </c>
      <c r="J71" s="18"/>
      <c r="K71" s="15"/>
      <c r="L71" s="15"/>
      <c r="M71" s="19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8"/>
      <c r="AE71" s="8"/>
      <c r="AF71" s="8"/>
      <c r="AG71" s="8"/>
    </row>
    <row r="72" spans="1:33" x14ac:dyDescent="0.2">
      <c r="A72" s="6">
        <v>69</v>
      </c>
      <c r="B72" s="7"/>
      <c r="C72" s="8"/>
      <c r="D72" s="8"/>
      <c r="E72" s="9"/>
      <c r="F72" s="9"/>
      <c r="G72" s="9"/>
      <c r="H72" s="9"/>
      <c r="I72" s="10" t="str">
        <f t="shared" si="2"/>
        <v/>
      </c>
      <c r="J72" s="11"/>
      <c r="K72" s="8"/>
      <c r="L72" s="8"/>
      <c r="M72" s="12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1:33" x14ac:dyDescent="0.2">
      <c r="A73" s="13">
        <v>70</v>
      </c>
      <c r="B73" s="14"/>
      <c r="C73" s="15"/>
      <c r="D73" s="15"/>
      <c r="E73" s="16"/>
      <c r="F73" s="16"/>
      <c r="G73" s="16"/>
      <c r="H73" s="16"/>
      <c r="I73" s="17" t="str">
        <f t="shared" si="2"/>
        <v/>
      </c>
      <c r="J73" s="18"/>
      <c r="K73" s="15"/>
      <c r="L73" s="15"/>
      <c r="M73" s="19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8"/>
      <c r="AE73" s="8"/>
      <c r="AF73" s="8"/>
      <c r="AG73" s="8"/>
    </row>
    <row r="74" spans="1:33" x14ac:dyDescent="0.2">
      <c r="A74" s="6">
        <v>71</v>
      </c>
      <c r="B74" s="7"/>
      <c r="C74" s="8"/>
      <c r="D74" s="8"/>
      <c r="E74" s="9"/>
      <c r="F74" s="9"/>
      <c r="G74" s="9"/>
      <c r="H74" s="9"/>
      <c r="I74" s="10" t="str">
        <f t="shared" si="2"/>
        <v/>
      </c>
      <c r="J74" s="11"/>
      <c r="K74" s="8"/>
      <c r="L74" s="8"/>
      <c r="M74" s="12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1:33" x14ac:dyDescent="0.2">
      <c r="A75" s="13">
        <v>72</v>
      </c>
      <c r="B75" s="14"/>
      <c r="C75" s="15"/>
      <c r="D75" s="15"/>
      <c r="E75" s="16"/>
      <c r="F75" s="16"/>
      <c r="G75" s="16"/>
      <c r="H75" s="16"/>
      <c r="I75" s="17" t="str">
        <f t="shared" si="2"/>
        <v/>
      </c>
      <c r="J75" s="18"/>
      <c r="K75" s="15"/>
      <c r="L75" s="15"/>
      <c r="M75" s="19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8"/>
      <c r="AE75" s="8"/>
      <c r="AF75" s="8"/>
      <c r="AG75" s="8"/>
    </row>
    <row r="76" spans="1:33" x14ac:dyDescent="0.2">
      <c r="A76" s="6">
        <v>73</v>
      </c>
      <c r="B76" s="7"/>
      <c r="C76" s="8"/>
      <c r="D76" s="8"/>
      <c r="E76" s="9"/>
      <c r="F76" s="9"/>
      <c r="G76" s="9"/>
      <c r="H76" s="9"/>
      <c r="I76" s="10" t="str">
        <f t="shared" si="2"/>
        <v/>
      </c>
      <c r="J76" s="11"/>
      <c r="K76" s="8"/>
      <c r="L76" s="8"/>
      <c r="M76" s="12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1:33" x14ac:dyDescent="0.2">
      <c r="A77" s="13">
        <v>74</v>
      </c>
      <c r="B77" s="14"/>
      <c r="C77" s="15"/>
      <c r="D77" s="15"/>
      <c r="E77" s="16"/>
      <c r="F77" s="16"/>
      <c r="G77" s="16"/>
      <c r="H77" s="16"/>
      <c r="I77" s="17" t="str">
        <f t="shared" si="2"/>
        <v/>
      </c>
      <c r="J77" s="18"/>
      <c r="K77" s="15"/>
      <c r="L77" s="15"/>
      <c r="M77" s="19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8"/>
      <c r="AE77" s="8"/>
      <c r="AF77" s="8"/>
      <c r="AG77" s="8"/>
    </row>
    <row r="78" spans="1:33" x14ac:dyDescent="0.2">
      <c r="A78" s="6">
        <v>75</v>
      </c>
      <c r="B78" s="7"/>
      <c r="C78" s="8"/>
      <c r="D78" s="8"/>
      <c r="E78" s="9"/>
      <c r="F78" s="9"/>
      <c r="G78" s="9"/>
      <c r="H78" s="9"/>
      <c r="I78" s="10" t="str">
        <f t="shared" si="2"/>
        <v/>
      </c>
      <c r="J78" s="11"/>
      <c r="K78" s="8"/>
      <c r="L78" s="8"/>
      <c r="M78" s="12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1:33" x14ac:dyDescent="0.2">
      <c r="A79" s="13">
        <v>76</v>
      </c>
      <c r="B79" s="14"/>
      <c r="C79" s="15"/>
      <c r="D79" s="15"/>
      <c r="E79" s="16"/>
      <c r="F79" s="16"/>
      <c r="G79" s="16"/>
      <c r="H79" s="16"/>
      <c r="I79" s="17" t="str">
        <f t="shared" si="2"/>
        <v/>
      </c>
      <c r="J79" s="18"/>
      <c r="K79" s="15"/>
      <c r="L79" s="15"/>
      <c r="M79" s="19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8"/>
      <c r="AE79" s="8"/>
      <c r="AF79" s="8"/>
      <c r="AG79" s="8"/>
    </row>
    <row r="80" spans="1:33" x14ac:dyDescent="0.2">
      <c r="A80" s="6">
        <v>77</v>
      </c>
      <c r="B80" s="7"/>
      <c r="C80" s="8"/>
      <c r="D80" s="8"/>
      <c r="E80" s="9"/>
      <c r="F80" s="9"/>
      <c r="G80" s="9"/>
      <c r="H80" s="9"/>
      <c r="I80" s="10" t="str">
        <f t="shared" si="2"/>
        <v/>
      </c>
      <c r="J80" s="11"/>
      <c r="K80" s="8"/>
      <c r="L80" s="8"/>
      <c r="M80" s="12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x14ac:dyDescent="0.2">
      <c r="A81" s="13">
        <v>78</v>
      </c>
      <c r="B81" s="14"/>
      <c r="C81" s="15"/>
      <c r="D81" s="15"/>
      <c r="E81" s="16"/>
      <c r="F81" s="16"/>
      <c r="G81" s="16"/>
      <c r="H81" s="16"/>
      <c r="I81" s="17" t="str">
        <f t="shared" si="2"/>
        <v/>
      </c>
      <c r="J81" s="18"/>
      <c r="K81" s="15"/>
      <c r="L81" s="15"/>
      <c r="M81" s="19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8"/>
      <c r="AE81" s="8"/>
      <c r="AF81" s="8"/>
      <c r="AG81" s="8"/>
    </row>
    <row r="82" spans="1:33" x14ac:dyDescent="0.2">
      <c r="A82" s="6">
        <v>79</v>
      </c>
      <c r="B82" s="7"/>
      <c r="C82" s="8"/>
      <c r="D82" s="8"/>
      <c r="E82" s="9"/>
      <c r="F82" s="9"/>
      <c r="G82" s="9"/>
      <c r="H82" s="9"/>
      <c r="I82" s="10" t="str">
        <f t="shared" si="2"/>
        <v/>
      </c>
      <c r="J82" s="11"/>
      <c r="K82" s="8"/>
      <c r="L82" s="8"/>
      <c r="M82" s="12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x14ac:dyDescent="0.2">
      <c r="A83" s="13">
        <v>80</v>
      </c>
      <c r="B83" s="14"/>
      <c r="C83" s="15"/>
      <c r="D83" s="15"/>
      <c r="E83" s="16"/>
      <c r="F83" s="16"/>
      <c r="G83" s="16"/>
      <c r="H83" s="16"/>
      <c r="I83" s="17" t="str">
        <f t="shared" si="2"/>
        <v/>
      </c>
      <c r="J83" s="18"/>
      <c r="K83" s="15"/>
      <c r="L83" s="15"/>
      <c r="M83" s="19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8"/>
      <c r="AE83" s="8"/>
      <c r="AF83" s="8"/>
      <c r="AG83" s="8"/>
    </row>
    <row r="84" spans="1:33" x14ac:dyDescent="0.2">
      <c r="A84" s="6">
        <v>81</v>
      </c>
      <c r="B84" s="7"/>
      <c r="C84" s="8"/>
      <c r="D84" s="8"/>
      <c r="E84" s="9"/>
      <c r="F84" s="9"/>
      <c r="G84" s="9"/>
      <c r="H84" s="9"/>
      <c r="I84" s="10" t="str">
        <f t="shared" si="2"/>
        <v/>
      </c>
      <c r="J84" s="11"/>
      <c r="K84" s="8"/>
      <c r="L84" s="8"/>
      <c r="M84" s="12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x14ac:dyDescent="0.2">
      <c r="A85" s="13">
        <v>82</v>
      </c>
      <c r="B85" s="14"/>
      <c r="C85" s="15"/>
      <c r="D85" s="15"/>
      <c r="E85" s="16"/>
      <c r="F85" s="16"/>
      <c r="G85" s="16"/>
      <c r="H85" s="16"/>
      <c r="I85" s="17" t="str">
        <f t="shared" si="2"/>
        <v/>
      </c>
      <c r="J85" s="18"/>
      <c r="K85" s="15"/>
      <c r="L85" s="15"/>
      <c r="M85" s="19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8"/>
      <c r="AE85" s="8"/>
      <c r="AF85" s="8"/>
      <c r="AG85" s="8"/>
    </row>
    <row r="86" spans="1:33" x14ac:dyDescent="0.2">
      <c r="A86" s="6">
        <v>83</v>
      </c>
      <c r="B86" s="7"/>
      <c r="C86" s="8"/>
      <c r="D86" s="8"/>
      <c r="E86" s="9"/>
      <c r="F86" s="9"/>
      <c r="G86" s="9"/>
      <c r="H86" s="9"/>
      <c r="I86" s="10" t="str">
        <f t="shared" si="2"/>
        <v/>
      </c>
      <c r="J86" s="11"/>
      <c r="K86" s="8"/>
      <c r="L86" s="8"/>
      <c r="M86" s="12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x14ac:dyDescent="0.2">
      <c r="A87" s="13">
        <v>84</v>
      </c>
      <c r="B87" s="14"/>
      <c r="C87" s="15"/>
      <c r="D87" s="15"/>
      <c r="E87" s="16"/>
      <c r="F87" s="16"/>
      <c r="G87" s="16"/>
      <c r="H87" s="16"/>
      <c r="I87" s="17" t="str">
        <f t="shared" si="2"/>
        <v/>
      </c>
      <c r="J87" s="18"/>
      <c r="K87" s="15"/>
      <c r="L87" s="15"/>
      <c r="M87" s="19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8"/>
      <c r="AE87" s="8"/>
      <c r="AF87" s="8"/>
      <c r="AG87" s="8"/>
    </row>
    <row r="88" spans="1:33" x14ac:dyDescent="0.2">
      <c r="A88" s="6">
        <v>85</v>
      </c>
      <c r="B88" s="7"/>
      <c r="C88" s="8"/>
      <c r="D88" s="8"/>
      <c r="E88" s="9"/>
      <c r="F88" s="9"/>
      <c r="G88" s="9"/>
      <c r="H88" s="9"/>
      <c r="I88" s="10" t="str">
        <f t="shared" si="2"/>
        <v/>
      </c>
      <c r="J88" s="11"/>
      <c r="K88" s="8"/>
      <c r="L88" s="8"/>
      <c r="M88" s="12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:33" x14ac:dyDescent="0.2">
      <c r="A89" s="13">
        <v>86</v>
      </c>
      <c r="B89" s="14"/>
      <c r="C89" s="15"/>
      <c r="D89" s="15"/>
      <c r="E89" s="16"/>
      <c r="F89" s="16"/>
      <c r="G89" s="16"/>
      <c r="H89" s="16"/>
      <c r="I89" s="17" t="str">
        <f t="shared" si="2"/>
        <v/>
      </c>
      <c r="J89" s="18"/>
      <c r="K89" s="15"/>
      <c r="L89" s="15"/>
      <c r="M89" s="19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8"/>
      <c r="AE89" s="8"/>
      <c r="AF89" s="8"/>
      <c r="AG89" s="8"/>
    </row>
    <row r="90" spans="1:33" x14ac:dyDescent="0.2">
      <c r="A90" s="6">
        <v>87</v>
      </c>
      <c r="B90" s="7"/>
      <c r="C90" s="8"/>
      <c r="D90" s="8"/>
      <c r="E90" s="9"/>
      <c r="F90" s="9"/>
      <c r="G90" s="9"/>
      <c r="H90" s="9"/>
      <c r="I90" s="10" t="str">
        <f t="shared" si="2"/>
        <v/>
      </c>
      <c r="J90" s="11"/>
      <c r="K90" s="8"/>
      <c r="L90" s="8"/>
      <c r="M90" s="12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x14ac:dyDescent="0.2">
      <c r="A91" s="13">
        <v>88</v>
      </c>
      <c r="B91" s="14"/>
      <c r="C91" s="15"/>
      <c r="D91" s="15"/>
      <c r="E91" s="16"/>
      <c r="F91" s="16"/>
      <c r="G91" s="16"/>
      <c r="H91" s="16"/>
      <c r="I91" s="17" t="str">
        <f t="shared" si="2"/>
        <v/>
      </c>
      <c r="J91" s="18"/>
      <c r="K91" s="15"/>
      <c r="L91" s="15"/>
      <c r="M91" s="19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8"/>
      <c r="AE91" s="8"/>
      <c r="AF91" s="8"/>
      <c r="AG91" s="8"/>
    </row>
    <row r="92" spans="1:33" x14ac:dyDescent="0.2">
      <c r="A92" s="6">
        <v>89</v>
      </c>
      <c r="B92" s="7"/>
      <c r="C92" s="8"/>
      <c r="D92" s="8"/>
      <c r="E92" s="9"/>
      <c r="F92" s="9"/>
      <c r="G92" s="9"/>
      <c r="H92" s="9"/>
      <c r="I92" s="10" t="str">
        <f t="shared" si="2"/>
        <v/>
      </c>
      <c r="J92" s="11"/>
      <c r="K92" s="8"/>
      <c r="L92" s="8"/>
      <c r="M92" s="12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1:33" x14ac:dyDescent="0.2">
      <c r="A93" s="13">
        <v>90</v>
      </c>
      <c r="B93" s="14"/>
      <c r="C93" s="15"/>
      <c r="D93" s="15"/>
      <c r="E93" s="16"/>
      <c r="F93" s="16"/>
      <c r="G93" s="16"/>
      <c r="H93" s="16"/>
      <c r="I93" s="17" t="str">
        <f t="shared" si="2"/>
        <v/>
      </c>
      <c r="J93" s="18"/>
      <c r="K93" s="15"/>
      <c r="L93" s="15"/>
      <c r="M93" s="19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8"/>
      <c r="AE93" s="8"/>
      <c r="AF93" s="8"/>
      <c r="AG93" s="8"/>
    </row>
    <row r="94" spans="1:33" x14ac:dyDescent="0.2">
      <c r="A94" s="6">
        <v>91</v>
      </c>
      <c r="B94" s="7"/>
      <c r="C94" s="8"/>
      <c r="D94" s="8"/>
      <c r="E94" s="9"/>
      <c r="F94" s="9"/>
      <c r="G94" s="9"/>
      <c r="H94" s="9"/>
      <c r="I94" s="10" t="str">
        <f t="shared" si="2"/>
        <v/>
      </c>
      <c r="J94" s="11"/>
      <c r="K94" s="8"/>
      <c r="L94" s="8"/>
      <c r="M94" s="12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1:33" x14ac:dyDescent="0.2">
      <c r="A95" s="13">
        <v>92</v>
      </c>
      <c r="B95" s="14"/>
      <c r="C95" s="15"/>
      <c r="D95" s="15"/>
      <c r="E95" s="16"/>
      <c r="F95" s="16"/>
      <c r="G95" s="16"/>
      <c r="H95" s="16"/>
      <c r="I95" s="17" t="str">
        <f t="shared" si="2"/>
        <v/>
      </c>
      <c r="J95" s="18"/>
      <c r="K95" s="15"/>
      <c r="L95" s="15"/>
      <c r="M95" s="19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8"/>
      <c r="AE95" s="8"/>
      <c r="AF95" s="8"/>
      <c r="AG95" s="8"/>
    </row>
    <row r="96" spans="1:33" x14ac:dyDescent="0.2">
      <c r="A96" s="6">
        <v>93</v>
      </c>
      <c r="B96" s="7"/>
      <c r="C96" s="8"/>
      <c r="D96" s="8"/>
      <c r="E96" s="9"/>
      <c r="F96" s="9"/>
      <c r="G96" s="9"/>
      <c r="H96" s="9"/>
      <c r="I96" s="10" t="str">
        <f t="shared" si="2"/>
        <v/>
      </c>
      <c r="J96" s="11"/>
      <c r="K96" s="8"/>
      <c r="L96" s="8"/>
      <c r="M96" s="12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 x14ac:dyDescent="0.2">
      <c r="A97" s="13">
        <v>94</v>
      </c>
      <c r="B97" s="14"/>
      <c r="C97" s="15"/>
      <c r="D97" s="15"/>
      <c r="E97" s="16"/>
      <c r="F97" s="16"/>
      <c r="G97" s="16"/>
      <c r="H97" s="16"/>
      <c r="I97" s="17" t="str">
        <f t="shared" si="2"/>
        <v/>
      </c>
      <c r="J97" s="18"/>
      <c r="K97" s="15"/>
      <c r="L97" s="15"/>
      <c r="M97" s="19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8"/>
      <c r="AE97" s="8"/>
      <c r="AF97" s="8"/>
      <c r="AG97" s="8"/>
    </row>
    <row r="98" spans="1:33" x14ac:dyDescent="0.2">
      <c r="A98" s="6">
        <v>95</v>
      </c>
      <c r="B98" s="7"/>
      <c r="C98" s="8"/>
      <c r="D98" s="8"/>
      <c r="E98" s="9"/>
      <c r="F98" s="9"/>
      <c r="G98" s="9"/>
      <c r="H98" s="9"/>
      <c r="I98" s="10" t="str">
        <f t="shared" si="2"/>
        <v/>
      </c>
      <c r="J98" s="11"/>
      <c r="K98" s="8"/>
      <c r="L98" s="8"/>
      <c r="M98" s="12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1:33" x14ac:dyDescent="0.2">
      <c r="A99" s="13">
        <v>96</v>
      </c>
      <c r="B99" s="14"/>
      <c r="C99" s="15"/>
      <c r="D99" s="15"/>
      <c r="E99" s="16"/>
      <c r="F99" s="16"/>
      <c r="G99" s="16"/>
      <c r="H99" s="16"/>
      <c r="I99" s="17" t="str">
        <f t="shared" si="2"/>
        <v/>
      </c>
      <c r="J99" s="18"/>
      <c r="K99" s="15"/>
      <c r="L99" s="15"/>
      <c r="M99" s="19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8"/>
      <c r="AE99" s="8"/>
      <c r="AF99" s="8"/>
      <c r="AG99" s="8"/>
    </row>
    <row r="100" spans="1:33" x14ac:dyDescent="0.2">
      <c r="A100" s="6">
        <v>97</v>
      </c>
      <c r="B100" s="7"/>
      <c r="C100" s="8"/>
      <c r="D100" s="8"/>
      <c r="E100" s="9"/>
      <c r="F100" s="9"/>
      <c r="G100" s="9"/>
      <c r="H100" s="9"/>
      <c r="I100" s="10" t="str">
        <f t="shared" ref="I100:I131" si="3">IF(H100="","",H100-E100)</f>
        <v/>
      </c>
      <c r="J100" s="11"/>
      <c r="K100" s="8"/>
      <c r="L100" s="8"/>
      <c r="M100" s="12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 x14ac:dyDescent="0.2">
      <c r="A101" s="13">
        <v>98</v>
      </c>
      <c r="B101" s="14"/>
      <c r="C101" s="15"/>
      <c r="D101" s="15"/>
      <c r="E101" s="16"/>
      <c r="F101" s="16"/>
      <c r="G101" s="16"/>
      <c r="H101" s="16"/>
      <c r="I101" s="17" t="str">
        <f t="shared" si="3"/>
        <v/>
      </c>
      <c r="J101" s="18"/>
      <c r="K101" s="15"/>
      <c r="L101" s="15"/>
      <c r="M101" s="19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8"/>
      <c r="AE101" s="8"/>
      <c r="AF101" s="8"/>
      <c r="AG101" s="8"/>
    </row>
    <row r="102" spans="1:33" x14ac:dyDescent="0.2">
      <c r="A102" s="6">
        <v>99</v>
      </c>
      <c r="B102" s="7"/>
      <c r="C102" s="8"/>
      <c r="D102" s="8"/>
      <c r="E102" s="9"/>
      <c r="F102" s="9"/>
      <c r="G102" s="9"/>
      <c r="H102" s="9"/>
      <c r="I102" s="10" t="str">
        <f t="shared" si="3"/>
        <v/>
      </c>
      <c r="J102" s="11"/>
      <c r="K102" s="8"/>
      <c r="L102" s="8"/>
      <c r="M102" s="12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 x14ac:dyDescent="0.2">
      <c r="A103" s="13">
        <v>100</v>
      </c>
      <c r="B103" s="14"/>
      <c r="C103" s="15"/>
      <c r="D103" s="15"/>
      <c r="E103" s="16"/>
      <c r="F103" s="16"/>
      <c r="G103" s="16"/>
      <c r="H103" s="16"/>
      <c r="I103" s="17" t="str">
        <f t="shared" si="3"/>
        <v/>
      </c>
      <c r="J103" s="18"/>
      <c r="K103" s="15"/>
      <c r="L103" s="15"/>
      <c r="M103" s="19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8"/>
      <c r="AE103" s="8"/>
      <c r="AF103" s="8"/>
      <c r="AG103" s="8"/>
    </row>
    <row r="105" spans="1:33" x14ac:dyDescent="0.2">
      <c r="A105" s="55" t="s">
        <v>35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</row>
    <row r="106" spans="1:33" x14ac:dyDescent="0.2">
      <c r="A106" s="55" t="s">
        <v>36</v>
      </c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</row>
  </sheetData>
  <mergeCells count="4">
    <mergeCell ref="A106:N106"/>
    <mergeCell ref="A2:N2"/>
    <mergeCell ref="A105:N105"/>
    <mergeCell ref="A1:N1"/>
  </mergeCells>
  <dataValidations count="6">
    <dataValidation type="list" allowBlank="1" errorTitle="Invalid Grade" error="Enter A, B, or C" sqref="K4:K103" xr:uid="{00000000-0002-0000-0000-000000000000}">
      <formula1>"A,B,C"</formula1>
      <formula2>0</formula2>
    </dataValidation>
    <dataValidation type="list" allowBlank="1" errorTitle="Invalid Exec Score" error="Enter 1-5" sqref="L4:L103" xr:uid="{00000000-0002-0000-0000-000001000000}">
      <formula1>"1,2,3,4,5"</formula1>
      <formula2>0</formula2>
    </dataValidation>
    <dataValidation type="list" allowBlank="1" errorTitle="Invalid CL?" error="Enter Y or N" sqref="N4:N103" xr:uid="{00000000-0002-0000-0000-000002000000}">
      <formula1>"Y,N"</formula1>
      <formula2>0</formula2>
    </dataValidation>
    <dataValidation type="list" allowBlank="1" sqref="D4:D103" xr:uid="{00000000-0002-0000-0000-000003000000}">
      <formula1>"Long,Short"</formula1>
      <formula2>0</formula2>
    </dataValidation>
    <dataValidation type="list" allowBlank="1" errorTitle="Invalid Tag" error="Enter Y or N" sqref="O4:AF103" xr:uid="{00000000-0002-0000-0000-000004000000}">
      <formula1>"Y,N"</formula1>
      <formula2>0</formula2>
    </dataValidation>
    <dataValidation type="list" allowBlank="1" sqref="AG4:AG103" xr:uid="{00000000-0002-0000-0000-000005000000}">
      <formula1>"Y,N"</formula1>
    </dataValidation>
  </dataValidations>
  <printOptions horizontalCentered="1"/>
  <pageMargins left="0.4" right="0.4" top="0.5" bottom="0.5" header="0.3" footer="0.3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4A843"/>
    <pageSetUpPr fitToPage="1"/>
  </sheetPr>
  <dimension ref="B1:G78"/>
  <sheetViews>
    <sheetView zoomScaleNormal="100" workbookViewId="0">
      <pane xSplit="1" ySplit="5" topLeftCell="B4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6640625" defaultRowHeight="15" x14ac:dyDescent="0.2"/>
  <cols>
    <col min="1" max="1" width="3" customWidth="1"/>
    <col min="2" max="2" width="36" customWidth="1"/>
    <col min="3" max="7" width="14" customWidth="1"/>
  </cols>
  <sheetData>
    <row r="1" spans="2:7" ht="18" customHeight="1" x14ac:dyDescent="0.2">
      <c r="B1" s="59" t="s">
        <v>37</v>
      </c>
      <c r="C1" s="56"/>
      <c r="D1" s="56"/>
      <c r="E1" s="56"/>
      <c r="F1" s="56"/>
      <c r="G1" s="56"/>
    </row>
    <row r="2" spans="2:7" x14ac:dyDescent="0.2">
      <c r="B2" s="55" t="s">
        <v>38</v>
      </c>
      <c r="C2" s="56"/>
      <c r="D2" s="56"/>
      <c r="E2" s="56"/>
      <c r="F2" s="56"/>
      <c r="G2" s="56"/>
    </row>
    <row r="4" spans="2:7" ht="18" customHeight="1" x14ac:dyDescent="0.2">
      <c r="B4" s="61" t="s">
        <v>39</v>
      </c>
      <c r="C4" s="56"/>
      <c r="D4" s="20">
        <f>COUNTA('Trade Log'!B4:B103)</f>
        <v>0</v>
      </c>
      <c r="E4" s="21" t="s">
        <v>40</v>
      </c>
    </row>
    <row r="6" spans="2:7" x14ac:dyDescent="0.2">
      <c r="B6" s="58" t="s">
        <v>41</v>
      </c>
      <c r="C6" s="56"/>
      <c r="D6" s="56"/>
      <c r="E6" s="56"/>
      <c r="F6" s="56"/>
      <c r="G6" s="56"/>
    </row>
    <row r="7" spans="2:7" x14ac:dyDescent="0.2">
      <c r="B7" s="22" t="s">
        <v>42</v>
      </c>
      <c r="C7" s="22" t="s">
        <v>43</v>
      </c>
      <c r="D7" s="22"/>
      <c r="E7" s="22"/>
      <c r="F7" s="22"/>
      <c r="G7" s="22"/>
    </row>
    <row r="8" spans="2:7" x14ac:dyDescent="0.2">
      <c r="B8" s="23" t="s">
        <v>44</v>
      </c>
      <c r="C8" s="24">
        <f>COUNTA('Trade Log'!B4:B103)</f>
        <v>0</v>
      </c>
    </row>
    <row r="9" spans="2:7" x14ac:dyDescent="0.2">
      <c r="B9" s="25" t="s">
        <v>45</v>
      </c>
      <c r="C9" s="26" t="str">
        <f>IF(COUNTA('Trade Log'!L4:L103)=0,"-",AVERAGE('Trade Log'!L4:L103))</f>
        <v>-</v>
      </c>
    </row>
    <row r="10" spans="2:7" x14ac:dyDescent="0.2">
      <c r="B10" s="23" t="s">
        <v>46</v>
      </c>
      <c r="C10" s="27" t="str">
        <f>IF(COUNTA('Trade Log'!J4:J103)=0,"-",COUNTIF('Trade Log'!J4:J103,"&gt;"&amp;0)/COUNTA('Trade Log'!J4:J103))</f>
        <v>-</v>
      </c>
    </row>
    <row r="11" spans="2:7" x14ac:dyDescent="0.2">
      <c r="B11" s="25" t="s">
        <v>47</v>
      </c>
      <c r="C11" s="28" t="str">
        <f>IF(COUNTIF('Trade Log'!K4:K103,"A")=0,"-",COUNTIFS('Trade Log'!K4:K103,"A",'Trade Log'!J4:J103,"&gt;"&amp;0)/COUNTIF('Trade Log'!K4:K103,"A"))</f>
        <v>-</v>
      </c>
    </row>
    <row r="12" spans="2:7" x14ac:dyDescent="0.2">
      <c r="B12" s="23" t="s">
        <v>48</v>
      </c>
      <c r="C12" s="27" t="str">
        <f>IF(COUNTIF('Trade Log'!K4:K103,"B")=0,"-",COUNTIFS('Trade Log'!K4:K103,"B",'Trade Log'!J4:J103,"&gt;"&amp;0)/COUNTIF('Trade Log'!K4:K103,"B"))</f>
        <v>-</v>
      </c>
    </row>
    <row r="13" spans="2:7" x14ac:dyDescent="0.2">
      <c r="B13" s="25" t="s">
        <v>49</v>
      </c>
      <c r="C13" s="28" t="str">
        <f>IF(COUNTIF('Trade Log'!K4:K103,"C")=0,"-",COUNTIFS('Trade Log'!K4:K103,"C",'Trade Log'!J4:J103,"&gt;"&amp;0)/COUNTIF('Trade Log'!K4:K103,"C"))</f>
        <v>-</v>
      </c>
    </row>
    <row r="14" spans="2:7" x14ac:dyDescent="0.2">
      <c r="B14" s="23" t="s">
        <v>50</v>
      </c>
      <c r="C14" s="29" t="str">
        <f>IF(COUNTIF('Trade Log'!J4:J103,"&gt;"&amp;0)=0,"-",AVERAGEIF('Trade Log'!J4:J103,"&gt;"&amp;0))</f>
        <v>-</v>
      </c>
    </row>
    <row r="15" spans="2:7" x14ac:dyDescent="0.2">
      <c r="B15" s="25" t="s">
        <v>51</v>
      </c>
      <c r="C15" s="30" t="str">
        <f>IF(COUNTIF('Trade Log'!J4:J103,"&lt;"&amp;0)=0,"-",AVERAGEIF('Trade Log'!J4:J103,"&lt;"&amp;0))</f>
        <v>-</v>
      </c>
    </row>
    <row r="16" spans="2:7" x14ac:dyDescent="0.2">
      <c r="B16" s="23" t="s">
        <v>52</v>
      </c>
      <c r="C16" s="31" t="str">
        <f>IF(OR(COUNTIF('Trade Log'!J4:J103,"&gt;"&amp;0)=0,COUNTIF('Trade Log'!J4:J103,"&lt;"&amp;0)=0),"-",AVERAGEIF('Trade Log'!J4:J103,"&gt;"&amp;0)/ABS(AVERAGEIF('Trade Log'!J4:J103,"&lt;"&amp;0)))</f>
        <v>-</v>
      </c>
    </row>
    <row r="17" spans="2:7" x14ac:dyDescent="0.2">
      <c r="B17" s="25" t="s">
        <v>53</v>
      </c>
      <c r="C17" s="30" t="str">
        <f>IF(COUNTA('Trade Log'!J4:J103)=0,"-",SUM('Trade Log'!J4:J103))</f>
        <v>-</v>
      </c>
    </row>
    <row r="18" spans="2:7" x14ac:dyDescent="0.2">
      <c r="B18" s="23" t="s">
        <v>54</v>
      </c>
      <c r="C18" s="29" t="str">
        <f>IF(COUNTA('Trade Log'!J4:J103)=0,"-",(COUNTIF('Trade Log'!J4:J103,"&gt;"&amp;0)/COUNTA('Trade Log'!J4:J103))*AVERAGEIF('Trade Log'!J4:J103,"&gt;"&amp;0)+(COUNTIF('Trade Log'!J4:J103,"&lt;"&amp;0)/COUNTA('Trade Log'!J4:J103))*AVERAGEIF('Trade Log'!J4:J103,"&lt;"&amp;0))</f>
        <v>-</v>
      </c>
    </row>
    <row r="19" spans="2:7" x14ac:dyDescent="0.2">
      <c r="B19" s="25" t="s">
        <v>55</v>
      </c>
      <c r="C19" s="28" t="str">
        <f>IF(COUNTA('Trade Log'!N4:N103)=0,"-",COUNTIF('Trade Log'!N4:N103,"Y")/COUNTA('Trade Log'!N4:N103))</f>
        <v>-</v>
      </c>
    </row>
    <row r="20" spans="2:7" x14ac:dyDescent="0.2">
      <c r="B20" s="55" t="s">
        <v>56</v>
      </c>
      <c r="C20" s="56"/>
      <c r="D20" s="56"/>
      <c r="E20" s="56"/>
      <c r="F20" s="56"/>
      <c r="G20" s="56"/>
    </row>
    <row r="22" spans="2:7" x14ac:dyDescent="0.2">
      <c r="B22" s="58" t="s">
        <v>57</v>
      </c>
      <c r="C22" s="56"/>
      <c r="D22" s="56"/>
      <c r="E22" s="56"/>
      <c r="F22" s="56"/>
      <c r="G22" s="56"/>
    </row>
    <row r="23" spans="2:7" x14ac:dyDescent="0.2">
      <c r="B23" s="22" t="s">
        <v>12</v>
      </c>
      <c r="C23" s="22" t="s">
        <v>58</v>
      </c>
      <c r="D23" s="22" t="s">
        <v>59</v>
      </c>
    </row>
    <row r="24" spans="2:7" x14ac:dyDescent="0.2">
      <c r="B24" s="32" t="s">
        <v>60</v>
      </c>
      <c r="C24" s="33">
        <f>COUNTIF('Trade Log'!K4:K103,"A")</f>
        <v>0</v>
      </c>
      <c r="D24" s="34" t="str">
        <f>IF(COUNTA('Trade Log'!K4:K103)=0,"-",COUNTIF('Trade Log'!K4:K103,"A")/COUNTA('Trade Log'!K4:K103))</f>
        <v>-</v>
      </c>
    </row>
    <row r="25" spans="2:7" x14ac:dyDescent="0.2">
      <c r="B25" s="35" t="s">
        <v>61</v>
      </c>
      <c r="C25" s="36">
        <f>COUNTIF('Trade Log'!K4:K103,"B")</f>
        <v>0</v>
      </c>
      <c r="D25" s="28" t="str">
        <f>IF(COUNTA('Trade Log'!K4:K103)=0,"-",COUNTIF('Trade Log'!K4:K103,"B")/COUNTA('Trade Log'!K4:K103))</f>
        <v>-</v>
      </c>
    </row>
    <row r="26" spans="2:7" x14ac:dyDescent="0.2">
      <c r="B26" s="35" t="s">
        <v>62</v>
      </c>
      <c r="C26" s="36">
        <f>COUNTIF('Trade Log'!K4:K103,"C")</f>
        <v>0</v>
      </c>
      <c r="D26" s="28" t="str">
        <f>IF(COUNTA('Trade Log'!K4:K103)=0,"-",COUNTIF('Trade Log'!K4:K103,"C")/COUNTA('Trade Log'!K4:K103))</f>
        <v>-</v>
      </c>
    </row>
    <row r="28" spans="2:7" x14ac:dyDescent="0.2">
      <c r="B28" s="58" t="s">
        <v>63</v>
      </c>
      <c r="C28" s="56"/>
      <c r="D28" s="56"/>
      <c r="E28" s="56"/>
      <c r="F28" s="56"/>
      <c r="G28" s="56"/>
    </row>
    <row r="29" spans="2:7" x14ac:dyDescent="0.2">
      <c r="B29" s="22" t="s">
        <v>64</v>
      </c>
      <c r="C29" s="22" t="s">
        <v>58</v>
      </c>
      <c r="D29" s="22" t="s">
        <v>59</v>
      </c>
      <c r="E29" s="22" t="s">
        <v>65</v>
      </c>
    </row>
    <row r="30" spans="2:7" x14ac:dyDescent="0.2">
      <c r="B30" s="37">
        <v>5</v>
      </c>
      <c r="C30" s="38">
        <f>COUNTIF('Trade Log'!L4:L103,5)</f>
        <v>0</v>
      </c>
      <c r="D30" s="39" t="str">
        <f>IF(COUNTA('Trade Log'!L4:L103)=0,"-",COUNTIF('Trade Log'!L4:L103,5)/COUNTA('Trade Log'!L4:L103))</f>
        <v>-</v>
      </c>
      <c r="E30" s="40" t="s">
        <v>27</v>
      </c>
    </row>
    <row r="31" spans="2:7" x14ac:dyDescent="0.2">
      <c r="B31" s="37">
        <v>4</v>
      </c>
      <c r="C31" s="38">
        <f>COUNTIF('Trade Log'!L4:L103,4)</f>
        <v>0</v>
      </c>
      <c r="D31" s="39" t="str">
        <f>IF(COUNTA('Trade Log'!L4:L103)=0,"-",COUNTIF('Trade Log'!L4:L103,4)/COUNTA('Trade Log'!L4:L103))</f>
        <v>-</v>
      </c>
      <c r="E31" s="40" t="s">
        <v>66</v>
      </c>
    </row>
    <row r="32" spans="2:7" x14ac:dyDescent="0.2">
      <c r="B32" s="37">
        <v>3</v>
      </c>
      <c r="C32" s="38">
        <f>COUNTIF('Trade Log'!L4:L103,3)</f>
        <v>0</v>
      </c>
      <c r="D32" s="39" t="str">
        <f>IF(COUNTA('Trade Log'!L4:L103)=0,"-",COUNTIF('Trade Log'!L4:L103,3)/COUNTA('Trade Log'!L4:L103))</f>
        <v>-</v>
      </c>
      <c r="E32" s="40" t="s">
        <v>67</v>
      </c>
    </row>
    <row r="33" spans="2:7" x14ac:dyDescent="0.2">
      <c r="B33" s="37">
        <v>2</v>
      </c>
      <c r="C33" s="38">
        <f>COUNTIF('Trade Log'!L4:L103,2)</f>
        <v>0</v>
      </c>
      <c r="D33" s="39" t="str">
        <f>IF(COUNTA('Trade Log'!L4:L103)=0,"-",COUNTIF('Trade Log'!L4:L103,2)/COUNTA('Trade Log'!L4:L103))</f>
        <v>-</v>
      </c>
      <c r="E33" s="40" t="s">
        <v>68</v>
      </c>
    </row>
    <row r="34" spans="2:7" x14ac:dyDescent="0.2">
      <c r="B34" s="37">
        <v>1</v>
      </c>
      <c r="C34" s="38">
        <f>COUNTIF('Trade Log'!L4:L103,1)</f>
        <v>0</v>
      </c>
      <c r="D34" s="39" t="str">
        <f>IF(COUNTA('Trade Log'!L4:L103)=0,"-",COUNTIF('Trade Log'!L4:L103,1)/COUNTA('Trade Log'!L4:L103))</f>
        <v>-</v>
      </c>
      <c r="E34" s="40" t="s">
        <v>69</v>
      </c>
    </row>
    <row r="35" spans="2:7" x14ac:dyDescent="0.2">
      <c r="B35" s="41" t="s">
        <v>70</v>
      </c>
      <c r="C35" s="39" t="str">
        <f>IF(COUNTA('Trade Log'!L4:L103)=0,"-",COUNTIF('Trade Log'!L4:L103,5)/COUNTA('Trade Log'!L4:L103))</f>
        <v>-</v>
      </c>
    </row>
    <row r="36" spans="2:7" x14ac:dyDescent="0.2">
      <c r="B36" s="41" t="s">
        <v>71</v>
      </c>
      <c r="C36" s="39" t="str">
        <f>IF(COUNTA('Trade Log'!B4:B103)=0,"-",COUNTIF('Trade Log'!AG4:AG103,"Y")/COUNTA('Trade Log'!B4:B103))</f>
        <v>-</v>
      </c>
    </row>
    <row r="37" spans="2:7" x14ac:dyDescent="0.2">
      <c r="B37" s="58" t="s">
        <v>72</v>
      </c>
      <c r="C37" s="56"/>
      <c r="D37" s="56"/>
      <c r="E37" s="56"/>
      <c r="F37" s="56"/>
      <c r="G37" s="56"/>
    </row>
    <row r="38" spans="2:7" x14ac:dyDescent="0.2">
      <c r="B38" s="22" t="s">
        <v>73</v>
      </c>
      <c r="C38" s="22" t="s">
        <v>58</v>
      </c>
      <c r="D38" s="22" t="s">
        <v>74</v>
      </c>
      <c r="E38" s="22" t="s">
        <v>75</v>
      </c>
    </row>
    <row r="39" spans="2:7" x14ac:dyDescent="0.2">
      <c r="B39" s="25" t="s">
        <v>16</v>
      </c>
      <c r="C39" s="36">
        <f>COUNTIF('Trade Log'!O4:O103,"Y")</f>
        <v>0</v>
      </c>
      <c r="D39" s="28" t="str">
        <f>IF(COUNTA('Trade Log'!B4:B103)=0,"-",COUNTIF('Trade Log'!O4:O103,"Y")/COUNTA('Trade Log'!B4:B103))</f>
        <v>-</v>
      </c>
      <c r="E39" s="42" t="s">
        <v>76</v>
      </c>
    </row>
    <row r="40" spans="2:7" x14ac:dyDescent="0.2">
      <c r="B40" s="25" t="s">
        <v>17</v>
      </c>
      <c r="C40" s="36">
        <f>COUNTIF('Trade Log'!P4:P103,"Y")</f>
        <v>0</v>
      </c>
      <c r="D40" s="28" t="str">
        <f>IF(COUNTA('Trade Log'!B4:B103)=0,"-",COUNTIF('Trade Log'!P4:P103,"Y")/COUNTA('Trade Log'!B4:B103))</f>
        <v>-</v>
      </c>
      <c r="E40" s="42" t="s">
        <v>76</v>
      </c>
    </row>
    <row r="41" spans="2:7" x14ac:dyDescent="0.2">
      <c r="B41" s="25" t="s">
        <v>18</v>
      </c>
      <c r="C41" s="36">
        <f>COUNTIF('Trade Log'!Q4:Q103,"Y")</f>
        <v>0</v>
      </c>
      <c r="D41" s="28" t="str">
        <f>IF(COUNTA('Trade Log'!B4:B103)=0,"-",COUNTIF('Trade Log'!Q4:Q103,"Y")/COUNTA('Trade Log'!B4:B103))</f>
        <v>-</v>
      </c>
      <c r="E41" s="42" t="s">
        <v>76</v>
      </c>
    </row>
    <row r="42" spans="2:7" x14ac:dyDescent="0.2">
      <c r="B42" s="25" t="s">
        <v>19</v>
      </c>
      <c r="C42" s="36">
        <f>COUNTIF('Trade Log'!R4:R103,"Y")</f>
        <v>0</v>
      </c>
      <c r="D42" s="28" t="str">
        <f>IF(COUNTA('Trade Log'!B4:B103)=0,"-",COUNTIF('Trade Log'!R4:R103,"Y")/COUNTA('Trade Log'!B4:B103))</f>
        <v>-</v>
      </c>
      <c r="E42" s="42" t="s">
        <v>77</v>
      </c>
    </row>
    <row r="43" spans="2:7" x14ac:dyDescent="0.2">
      <c r="B43" s="25" t="s">
        <v>20</v>
      </c>
      <c r="C43" s="36">
        <f>COUNTIF('Trade Log'!S4:S103,"Y")</f>
        <v>0</v>
      </c>
      <c r="D43" s="28" t="str">
        <f>IF(COUNTA('Trade Log'!B4:B103)=0,"-",COUNTIF('Trade Log'!S4:S103,"Y")/COUNTA('Trade Log'!B4:B103))</f>
        <v>-</v>
      </c>
      <c r="E43" s="42" t="s">
        <v>78</v>
      </c>
    </row>
    <row r="44" spans="2:7" x14ac:dyDescent="0.2">
      <c r="B44" s="25" t="s">
        <v>21</v>
      </c>
      <c r="C44" s="36">
        <f>COUNTIF('Trade Log'!T4:T103,"Y")</f>
        <v>0</v>
      </c>
      <c r="D44" s="28" t="str">
        <f>IF(COUNTA('Trade Log'!B4:B103)=0,"-",COUNTIF('Trade Log'!T4:T103,"Y")/COUNTA('Trade Log'!B4:B103))</f>
        <v>-</v>
      </c>
      <c r="E44" s="42" t="s">
        <v>79</v>
      </c>
    </row>
    <row r="45" spans="2:7" x14ac:dyDescent="0.2">
      <c r="B45" s="25" t="s">
        <v>22</v>
      </c>
      <c r="C45" s="36">
        <f>COUNTIF('Trade Log'!U4:U103,"Y")</f>
        <v>0</v>
      </c>
      <c r="D45" s="28" t="str">
        <f>IF(COUNTA('Trade Log'!B4:B103)=0,"-",COUNTIF('Trade Log'!U4:U103,"Y")/COUNTA('Trade Log'!B4:B103))</f>
        <v>-</v>
      </c>
      <c r="E45" s="42" t="s">
        <v>76</v>
      </c>
    </row>
    <row r="46" spans="2:7" x14ac:dyDescent="0.2">
      <c r="B46" s="25" t="s">
        <v>23</v>
      </c>
      <c r="C46" s="36">
        <f>COUNTIF('Trade Log'!V4:V103,"Y")</f>
        <v>0</v>
      </c>
      <c r="D46" s="28" t="str">
        <f>IF(COUNTA('Trade Log'!B4:B103)=0,"-",COUNTIF('Trade Log'!V4:V103,"Y")/COUNTA('Trade Log'!B4:B103))</f>
        <v>-</v>
      </c>
      <c r="E46" s="42" t="s">
        <v>76</v>
      </c>
    </row>
    <row r="47" spans="2:7" x14ac:dyDescent="0.2">
      <c r="B47" s="25" t="s">
        <v>24</v>
      </c>
      <c r="C47" s="36">
        <f>COUNTIF('Trade Log'!W4:W103,"Y")</f>
        <v>0</v>
      </c>
      <c r="D47" s="28" t="str">
        <f>IF(COUNTA('Trade Log'!B4:B103)=0,"-",COUNTIF('Trade Log'!W4:W103,"Y")/COUNTA('Trade Log'!B4:B103))</f>
        <v>-</v>
      </c>
      <c r="E47" s="42" t="s">
        <v>80</v>
      </c>
    </row>
    <row r="48" spans="2:7" x14ac:dyDescent="0.2">
      <c r="B48" s="43" t="s">
        <v>25</v>
      </c>
      <c r="C48" s="33">
        <f>COUNTIF('Trade Log'!X4:X103,"Y")</f>
        <v>0</v>
      </c>
      <c r="D48" s="34" t="str">
        <f>IF(COUNTA('Trade Log'!B4:B103)=0,"-",COUNTIF('Trade Log'!X4:X103,"Y")/COUNTA('Trade Log'!B4:B103))</f>
        <v>-</v>
      </c>
      <c r="E48" s="44" t="s">
        <v>81</v>
      </c>
    </row>
    <row r="49" spans="2:7" x14ac:dyDescent="0.2">
      <c r="B49" s="43" t="s">
        <v>26</v>
      </c>
      <c r="C49" s="33">
        <f>COUNTIF('Trade Log'!Y4:Y103,"Y")</f>
        <v>0</v>
      </c>
      <c r="D49" s="34" t="str">
        <f>IF(COUNTA('Trade Log'!B4:B103)=0,"-",COUNTIF('Trade Log'!Y4:Y103,"Y")/COUNTA('Trade Log'!B4:B103))</f>
        <v>-</v>
      </c>
      <c r="E49" s="44" t="s">
        <v>81</v>
      </c>
    </row>
    <row r="50" spans="2:7" x14ac:dyDescent="0.2">
      <c r="B50" s="43" t="s">
        <v>27</v>
      </c>
      <c r="C50" s="33">
        <f>COUNTIF('Trade Log'!Z4:Z103,"Y")</f>
        <v>0</v>
      </c>
      <c r="D50" s="34" t="str">
        <f>IF(COUNTA('Trade Log'!B4:B103)=0,"-",COUNTIF('Trade Log'!Z4:Z103,"Y")/COUNTA('Trade Log'!B4:B103))</f>
        <v>-</v>
      </c>
      <c r="E50" s="44" t="s">
        <v>81</v>
      </c>
    </row>
    <row r="51" spans="2:7" x14ac:dyDescent="0.2">
      <c r="B51" s="43" t="s">
        <v>28</v>
      </c>
      <c r="C51" s="33">
        <f>COUNTIF('Trade Log'!AA4:AA103,"Y")</f>
        <v>0</v>
      </c>
      <c r="D51" s="34" t="str">
        <f>IF(COUNTA('Trade Log'!B4:B103)=0,"-",COUNTIF('Trade Log'!AA4:AA103,"Y")/COUNTA('Trade Log'!B4:B103))</f>
        <v>-</v>
      </c>
      <c r="E51" s="44" t="s">
        <v>82</v>
      </c>
    </row>
    <row r="52" spans="2:7" x14ac:dyDescent="0.2">
      <c r="B52" s="25" t="s">
        <v>29</v>
      </c>
      <c r="C52" s="36">
        <f>COUNTIF('Trade Log'!AB4:AB103,"Y")</f>
        <v>0</v>
      </c>
      <c r="D52" s="28" t="str">
        <f>IF(COUNTA('Trade Log'!B4:B103)=0,"-",COUNTIF('Trade Log'!AB4:AB103,"Y")/COUNTA('Trade Log'!B4:B103))</f>
        <v>-</v>
      </c>
      <c r="E52" s="42" t="s">
        <v>77</v>
      </c>
    </row>
    <row r="53" spans="2:7" x14ac:dyDescent="0.2">
      <c r="B53" s="25" t="s">
        <v>30</v>
      </c>
      <c r="C53" s="36">
        <f>COUNTIF('Trade Log'!AC4:AC103,"Y")</f>
        <v>0</v>
      </c>
      <c r="D53" s="28" t="str">
        <f>IF(COUNTA('Trade Log'!B4:B103)=0,"-",COUNTIF('Trade Log'!AC4:AC103,"Y")/COUNTA('Trade Log'!B4:B103))</f>
        <v>-</v>
      </c>
      <c r="E53" s="42" t="s">
        <v>83</v>
      </c>
    </row>
    <row r="54" spans="2:7" x14ac:dyDescent="0.2">
      <c r="B54" s="55" t="s">
        <v>84</v>
      </c>
      <c r="C54" s="56"/>
      <c r="D54" s="56"/>
      <c r="E54" s="56"/>
      <c r="F54" s="56"/>
      <c r="G54" s="56"/>
    </row>
    <row r="56" spans="2:7" x14ac:dyDescent="0.2">
      <c r="B56" s="58" t="s">
        <v>85</v>
      </c>
      <c r="C56" s="56"/>
      <c r="D56" s="56"/>
      <c r="E56" s="56"/>
      <c r="F56" s="56"/>
      <c r="G56" s="56"/>
    </row>
    <row r="57" spans="2:7" x14ac:dyDescent="0.2">
      <c r="B57" s="22" t="s">
        <v>86</v>
      </c>
      <c r="C57" s="22" t="s">
        <v>87</v>
      </c>
      <c r="D57" s="22" t="s">
        <v>88</v>
      </c>
      <c r="E57" s="22" t="s">
        <v>89</v>
      </c>
      <c r="F57" s="22" t="s">
        <v>90</v>
      </c>
      <c r="G57" s="22" t="s">
        <v>91</v>
      </c>
    </row>
    <row r="58" spans="2:7" x14ac:dyDescent="0.2">
      <c r="B58" s="41" t="s">
        <v>92</v>
      </c>
      <c r="C58" s="45" t="str">
        <f>IF(COUNTA('Trade Log'!L4:L28)=0,"-",AVERAGE('Trade Log'!L4:L28))</f>
        <v>-</v>
      </c>
      <c r="D58" s="39" t="str">
        <f>IF(COUNTA('Trade Log'!J4:J28)=0,"-",COUNTIF('Trade Log'!J4:J28,"&gt;"&amp;0)/COUNTA('Trade Log'!J4:J28))</f>
        <v>-</v>
      </c>
      <c r="E58" s="45" t="str">
        <f>IF(OR(COUNTIF('Trade Log'!J4:J28,"&gt;"&amp;0)=0,COUNTIF('Trade Log'!J4:J28,"&lt;"&amp;0)=0),"-",AVERAGEIF('Trade Log'!J4:J28,"&gt;"&amp;0)/ABS(AVERAGEIF('Trade Log'!J4:J28,"&lt;"&amp;0)))</f>
        <v>-</v>
      </c>
      <c r="F58" s="46" t="str">
        <f>IF(COUNTA('Trade Log'!J4:J28)=0,"-",SUM('Trade Log'!J4:J28))</f>
        <v>-</v>
      </c>
      <c r="G58" s="38">
        <f>COUNTA('Trade Log'!B4:B28)</f>
        <v>0</v>
      </c>
    </row>
    <row r="59" spans="2:7" x14ac:dyDescent="0.2">
      <c r="B59" s="41" t="s">
        <v>93</v>
      </c>
      <c r="C59" s="45" t="str">
        <f>IF(COUNTA('Trade Log'!L29:L53)=0,"-",AVERAGE('Trade Log'!L29:L53))</f>
        <v>-</v>
      </c>
      <c r="D59" s="39" t="str">
        <f>IF(COUNTA('Trade Log'!J29:J53)=0,"-",COUNTIF('Trade Log'!J29:J53,"&gt;"&amp;0)/COUNTA('Trade Log'!J29:J53))</f>
        <v>-</v>
      </c>
      <c r="E59" s="45" t="str">
        <f>IF(OR(COUNTIF('Trade Log'!J29:J53,"&gt;"&amp;0)=0,COUNTIF('Trade Log'!J29:J53,"&lt;"&amp;0)=0),"-",AVERAGEIF('Trade Log'!J29:J53,"&gt;"&amp;0)/ABS(AVERAGEIF('Trade Log'!J29:J53,"&lt;"&amp;0)))</f>
        <v>-</v>
      </c>
      <c r="F59" s="46" t="str">
        <f>IF(COUNTA('Trade Log'!J29:J53)=0,"-",SUM('Trade Log'!J29:J53))</f>
        <v>-</v>
      </c>
      <c r="G59" s="38">
        <f>COUNTA('Trade Log'!B29:B53)</f>
        <v>0</v>
      </c>
    </row>
    <row r="60" spans="2:7" x14ac:dyDescent="0.2">
      <c r="B60" s="41" t="s">
        <v>94</v>
      </c>
      <c r="C60" s="45" t="str">
        <f>IF(COUNTA('Trade Log'!L54:L78)=0,"-",AVERAGE('Trade Log'!L54:L78))</f>
        <v>-</v>
      </c>
      <c r="D60" s="39" t="str">
        <f>IF(COUNTA('Trade Log'!J54:J78)=0,"-",COUNTIF('Trade Log'!J54:J78,"&gt;"&amp;0)/COUNTA('Trade Log'!J54:J78))</f>
        <v>-</v>
      </c>
      <c r="E60" s="45" t="str">
        <f>IF(OR(COUNTIF('Trade Log'!J54:J78,"&gt;"&amp;0)=0,COUNTIF('Trade Log'!J54:J78,"&lt;"&amp;0)=0),"-",AVERAGEIF('Trade Log'!J54:J78,"&gt;"&amp;0)/ABS(AVERAGEIF('Trade Log'!J54:J78,"&lt;"&amp;0)))</f>
        <v>-</v>
      </c>
      <c r="F60" s="46" t="str">
        <f>IF(COUNTA('Trade Log'!J54:J78)=0,"-",SUM('Trade Log'!J54:J78))</f>
        <v>-</v>
      </c>
      <c r="G60" s="38">
        <f>COUNTA('Trade Log'!B54:B78)</f>
        <v>0</v>
      </c>
    </row>
    <row r="61" spans="2:7" x14ac:dyDescent="0.2">
      <c r="B61" s="41" t="s">
        <v>95</v>
      </c>
      <c r="C61" s="45" t="str">
        <f>IF(COUNTA('Trade Log'!L79:L103)=0,"-",AVERAGE('Trade Log'!L79:L103))</f>
        <v>-</v>
      </c>
      <c r="D61" s="39" t="str">
        <f>IF(COUNTA('Trade Log'!J79:J103)=0,"-",COUNTIF('Trade Log'!J79:J103,"&gt;"&amp;0)/COUNTA('Trade Log'!J79:J103))</f>
        <v>-</v>
      </c>
      <c r="E61" s="45" t="str">
        <f>IF(OR(COUNTIF('Trade Log'!J79:J103,"&gt;"&amp;0)=0,COUNTIF('Trade Log'!J79:J103,"&lt;"&amp;0)=0),"-",AVERAGEIF('Trade Log'!J79:J103,"&gt;"&amp;0)/ABS(AVERAGEIF('Trade Log'!J79:J103,"&lt;"&amp;0)))</f>
        <v>-</v>
      </c>
      <c r="F61" s="46" t="str">
        <f>IF(COUNTA('Trade Log'!J79:J103)=0,"-",SUM('Trade Log'!J79:J103))</f>
        <v>-</v>
      </c>
      <c r="G61" s="38">
        <f>COUNTA('Trade Log'!B79:B103)</f>
        <v>0</v>
      </c>
    </row>
    <row r="63" spans="2:7" x14ac:dyDescent="0.2">
      <c r="B63" s="22" t="s">
        <v>96</v>
      </c>
      <c r="C63" s="47"/>
      <c r="D63" s="47"/>
      <c r="E63" s="47"/>
      <c r="F63" s="47"/>
      <c r="G63" s="47"/>
    </row>
    <row r="64" spans="2:7" x14ac:dyDescent="0.2">
      <c r="B64" s="48" t="s">
        <v>97</v>
      </c>
      <c r="C64" s="49" t="str">
        <f t="shared" ref="C64:F66" si="0">IF(OR(C59="-",C58="-"),"-",C59-C58)</f>
        <v>-</v>
      </c>
      <c r="D64" s="50" t="str">
        <f t="shared" si="0"/>
        <v>-</v>
      </c>
      <c r="E64" s="49" t="str">
        <f t="shared" si="0"/>
        <v>-</v>
      </c>
      <c r="F64" s="51" t="str">
        <f t="shared" si="0"/>
        <v>-</v>
      </c>
    </row>
    <row r="65" spans="2:7" x14ac:dyDescent="0.2">
      <c r="B65" s="48" t="s">
        <v>98</v>
      </c>
      <c r="C65" s="49" t="str">
        <f t="shared" si="0"/>
        <v>-</v>
      </c>
      <c r="D65" s="50" t="str">
        <f t="shared" si="0"/>
        <v>-</v>
      </c>
      <c r="E65" s="49" t="str">
        <f t="shared" si="0"/>
        <v>-</v>
      </c>
      <c r="F65" s="51" t="str">
        <f t="shared" si="0"/>
        <v>-</v>
      </c>
    </row>
    <row r="66" spans="2:7" x14ac:dyDescent="0.2">
      <c r="B66" s="48" t="s">
        <v>99</v>
      </c>
      <c r="C66" s="49" t="str">
        <f t="shared" si="0"/>
        <v>-</v>
      </c>
      <c r="D66" s="50" t="str">
        <f t="shared" si="0"/>
        <v>-</v>
      </c>
      <c r="E66" s="49" t="str">
        <f t="shared" si="0"/>
        <v>-</v>
      </c>
      <c r="F66" s="51" t="str">
        <f t="shared" si="0"/>
        <v>-</v>
      </c>
    </row>
    <row r="68" spans="2:7" x14ac:dyDescent="0.2">
      <c r="B68" s="60" t="s">
        <v>100</v>
      </c>
      <c r="C68" s="56"/>
      <c r="D68" s="56"/>
      <c r="E68" s="56"/>
      <c r="F68" s="56"/>
      <c r="G68" s="56"/>
    </row>
    <row r="69" spans="2:7" x14ac:dyDescent="0.2">
      <c r="B69" s="43" t="s">
        <v>101</v>
      </c>
      <c r="C69" s="34" t="str">
        <f>IF(COUNTIF('Trade Log'!K4:K103,"A")=0,"-",COUNTIFS('Trade Log'!K4:K103,"A",'Trade Log'!J4:J103,"&gt;"&amp;0)/COUNTIF('Trade Log'!K4:K103,"A"))</f>
        <v>-</v>
      </c>
    </row>
    <row r="70" spans="2:7" x14ac:dyDescent="0.2">
      <c r="B70" s="43" t="s">
        <v>102</v>
      </c>
      <c r="C70" s="34">
        <f>IF(COUNTIF('Trade Log'!K4:K103,"&lt;&gt;A")=0,"-",COUNTIFS('Trade Log'!K4:K103,"&lt;&gt;A",'Trade Log'!J4:J103,"&gt;"&amp;0)/COUNTIF('Trade Log'!K4:K103,"&lt;&gt;A"))</f>
        <v>0</v>
      </c>
    </row>
    <row r="71" spans="2:7" ht="19" customHeight="1" x14ac:dyDescent="0.2">
      <c r="B71" s="52" t="s">
        <v>103</v>
      </c>
      <c r="C71" s="53" t="str">
        <f>IF(OR(C69="-",C70="-"),"-",C69-C70)</f>
        <v>-</v>
      </c>
    </row>
    <row r="72" spans="2:7" x14ac:dyDescent="0.2">
      <c r="B72" s="55" t="s">
        <v>104</v>
      </c>
      <c r="C72" s="56"/>
      <c r="D72" s="56"/>
      <c r="E72" s="56"/>
      <c r="F72" s="56"/>
      <c r="G72" s="56"/>
    </row>
    <row r="74" spans="2:7" x14ac:dyDescent="0.2">
      <c r="B74" s="1" t="s">
        <v>105</v>
      </c>
    </row>
    <row r="75" spans="2:7" x14ac:dyDescent="0.2">
      <c r="B75" s="22" t="s">
        <v>73</v>
      </c>
      <c r="C75" s="22" t="s">
        <v>58</v>
      </c>
      <c r="D75" s="22" t="s">
        <v>74</v>
      </c>
      <c r="E75" s="22" t="s">
        <v>75</v>
      </c>
    </row>
    <row r="76" spans="2:7" x14ac:dyDescent="0.2">
      <c r="B76" s="25" t="s">
        <v>31</v>
      </c>
      <c r="C76" s="36">
        <f>COUNTIF('Trade Log'!AD4:AD103,"Y")</f>
        <v>0</v>
      </c>
      <c r="D76" s="28" t="str">
        <f>IF(COUNTA('Trade Log'!B4:B103)=0,"-",COUNTIF('Trade Log'!AD4:AD103,"Y")/COUNTA('Trade Log'!B4:B103))</f>
        <v>-</v>
      </c>
      <c r="E76" s="42" t="s">
        <v>76</v>
      </c>
    </row>
    <row r="77" spans="2:7" x14ac:dyDescent="0.2">
      <c r="B77" s="25" t="s">
        <v>32</v>
      </c>
      <c r="C77" s="36">
        <f>COUNTIF('Trade Log'!AE4:AE103,"Y")</f>
        <v>0</v>
      </c>
      <c r="D77" s="28" t="str">
        <f>IF(COUNTA('Trade Log'!B4:B103)=0,"-",COUNTIF('Trade Log'!AE4:AE103,"Y")/COUNTA('Trade Log'!B4:B103))</f>
        <v>-</v>
      </c>
      <c r="E77" s="42" t="s">
        <v>76</v>
      </c>
    </row>
    <row r="78" spans="2:7" x14ac:dyDescent="0.2">
      <c r="B78" s="25" t="s">
        <v>33</v>
      </c>
      <c r="C78" s="36">
        <f>COUNTIF('Trade Log'!AF4:AF103,"Y")</f>
        <v>0</v>
      </c>
      <c r="D78" s="28" t="str">
        <f>IF(COUNTA('Trade Log'!B4:B103)=0,"-",COUNTIF('Trade Log'!AF4:AF103,"Y")/COUNTA('Trade Log'!B4:B103))</f>
        <v>-</v>
      </c>
      <c r="E78" s="42" t="s">
        <v>76</v>
      </c>
    </row>
  </sheetData>
  <mergeCells count="12">
    <mergeCell ref="B1:G1"/>
    <mergeCell ref="B56:G56"/>
    <mergeCell ref="B68:G68"/>
    <mergeCell ref="B4:C4"/>
    <mergeCell ref="B72:G72"/>
    <mergeCell ref="B6:G6"/>
    <mergeCell ref="B54:G54"/>
    <mergeCell ref="B2:G2"/>
    <mergeCell ref="B20:G20"/>
    <mergeCell ref="B28:G28"/>
    <mergeCell ref="B22:G22"/>
    <mergeCell ref="B37:G37"/>
  </mergeCells>
  <printOptions horizontalCentered="1"/>
  <pageMargins left="0.4" right="0.4" top="0.5" bottom="0.5" header="0.3" footer="0.3"/>
  <pageSetup paperSize="9" fitToHeight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55555"/>
    <pageSetUpPr fitToPage="1"/>
  </sheetPr>
  <dimension ref="B1:B53"/>
  <sheetViews>
    <sheetView topLeftCell="A16" zoomScaleNormal="100" workbookViewId="0">
      <selection activeCell="B53" sqref="B53"/>
    </sheetView>
  </sheetViews>
  <sheetFormatPr baseColWidth="10" defaultColWidth="8.6640625" defaultRowHeight="15" x14ac:dyDescent="0.2"/>
  <cols>
    <col min="2" max="2" width="80" customWidth="1"/>
  </cols>
  <sheetData>
    <row r="1" spans="2:2" ht="18" customHeight="1" x14ac:dyDescent="0.2">
      <c r="B1" s="3" t="s">
        <v>106</v>
      </c>
    </row>
    <row r="2" spans="2:2" x14ac:dyDescent="0.2">
      <c r="B2" s="54"/>
    </row>
    <row r="3" spans="2:2" x14ac:dyDescent="0.2">
      <c r="B3" s="2" t="s">
        <v>107</v>
      </c>
    </row>
    <row r="4" spans="2:2" x14ac:dyDescent="0.2">
      <c r="B4" s="54" t="s">
        <v>108</v>
      </c>
    </row>
    <row r="5" spans="2:2" x14ac:dyDescent="0.2">
      <c r="B5" s="54"/>
    </row>
    <row r="6" spans="2:2" x14ac:dyDescent="0.2">
      <c r="B6" s="2" t="s">
        <v>109</v>
      </c>
    </row>
    <row r="7" spans="2:2" x14ac:dyDescent="0.2">
      <c r="B7" s="54" t="s">
        <v>110</v>
      </c>
    </row>
    <row r="8" spans="2:2" x14ac:dyDescent="0.2">
      <c r="B8" s="54" t="s">
        <v>111</v>
      </c>
    </row>
    <row r="9" spans="2:2" x14ac:dyDescent="0.2">
      <c r="B9" s="54" t="s">
        <v>112</v>
      </c>
    </row>
    <row r="10" spans="2:2" x14ac:dyDescent="0.2">
      <c r="B10" s="54" t="s">
        <v>113</v>
      </c>
    </row>
    <row r="11" spans="2:2" x14ac:dyDescent="0.2">
      <c r="B11" s="54" t="s">
        <v>114</v>
      </c>
    </row>
    <row r="12" spans="2:2" x14ac:dyDescent="0.2">
      <c r="B12" s="54" t="s">
        <v>115</v>
      </c>
    </row>
    <row r="13" spans="2:2" x14ac:dyDescent="0.2">
      <c r="B13" s="54" t="s">
        <v>116</v>
      </c>
    </row>
    <row r="14" spans="2:2" x14ac:dyDescent="0.2">
      <c r="B14" s="54"/>
    </row>
    <row r="15" spans="2:2" x14ac:dyDescent="0.2">
      <c r="B15" s="2" t="s">
        <v>117</v>
      </c>
    </row>
    <row r="16" spans="2:2" x14ac:dyDescent="0.2">
      <c r="B16" s="54" t="s">
        <v>118</v>
      </c>
    </row>
    <row r="17" spans="2:2" x14ac:dyDescent="0.2">
      <c r="B17" s="54" t="s">
        <v>119</v>
      </c>
    </row>
    <row r="18" spans="2:2" x14ac:dyDescent="0.2">
      <c r="B18" s="54" t="s">
        <v>120</v>
      </c>
    </row>
    <row r="19" spans="2:2" x14ac:dyDescent="0.2">
      <c r="B19" s="54" t="s">
        <v>121</v>
      </c>
    </row>
    <row r="20" spans="2:2" x14ac:dyDescent="0.2">
      <c r="B20" s="54"/>
    </row>
    <row r="21" spans="2:2" x14ac:dyDescent="0.2">
      <c r="B21" s="2" t="s">
        <v>122</v>
      </c>
    </row>
    <row r="22" spans="2:2" x14ac:dyDescent="0.2">
      <c r="B22" s="54" t="s">
        <v>123</v>
      </c>
    </row>
    <row r="23" spans="2:2" x14ac:dyDescent="0.2">
      <c r="B23" s="54" t="s">
        <v>124</v>
      </c>
    </row>
    <row r="24" spans="2:2" x14ac:dyDescent="0.2">
      <c r="B24" s="54" t="s">
        <v>125</v>
      </c>
    </row>
    <row r="25" spans="2:2" x14ac:dyDescent="0.2">
      <c r="B25" s="54" t="s">
        <v>126</v>
      </c>
    </row>
    <row r="26" spans="2:2" x14ac:dyDescent="0.2">
      <c r="B26" s="54" t="s">
        <v>127</v>
      </c>
    </row>
    <row r="27" spans="2:2" x14ac:dyDescent="0.2">
      <c r="B27" s="54" t="s">
        <v>128</v>
      </c>
    </row>
    <row r="28" spans="2:2" x14ac:dyDescent="0.2">
      <c r="B28" s="54"/>
    </row>
    <row r="29" spans="2:2" x14ac:dyDescent="0.2">
      <c r="B29" s="2" t="s">
        <v>129</v>
      </c>
    </row>
    <row r="30" spans="2:2" x14ac:dyDescent="0.2">
      <c r="B30" s="54" t="s">
        <v>130</v>
      </c>
    </row>
    <row r="31" spans="2:2" x14ac:dyDescent="0.2">
      <c r="B31" s="54" t="s">
        <v>131</v>
      </c>
    </row>
    <row r="32" spans="2:2" x14ac:dyDescent="0.2">
      <c r="B32" s="54" t="s">
        <v>132</v>
      </c>
    </row>
    <row r="33" spans="2:2" x14ac:dyDescent="0.2">
      <c r="B33" s="54" t="s">
        <v>133</v>
      </c>
    </row>
    <row r="34" spans="2:2" x14ac:dyDescent="0.2">
      <c r="B34" s="54" t="s">
        <v>134</v>
      </c>
    </row>
    <row r="35" spans="2:2" x14ac:dyDescent="0.2">
      <c r="B35" s="54" t="s">
        <v>135</v>
      </c>
    </row>
    <row r="36" spans="2:2" x14ac:dyDescent="0.2">
      <c r="B36" s="54" t="s">
        <v>136</v>
      </c>
    </row>
    <row r="37" spans="2:2" x14ac:dyDescent="0.2">
      <c r="B37" s="54" t="s">
        <v>137</v>
      </c>
    </row>
    <row r="38" spans="2:2" x14ac:dyDescent="0.2">
      <c r="B38" s="54"/>
    </row>
    <row r="39" spans="2:2" x14ac:dyDescent="0.2">
      <c r="B39" s="2" t="s">
        <v>138</v>
      </c>
    </row>
    <row r="40" spans="2:2" x14ac:dyDescent="0.2">
      <c r="B40" s="54" t="s">
        <v>139</v>
      </c>
    </row>
    <row r="41" spans="2:2" x14ac:dyDescent="0.2">
      <c r="B41" s="54" t="s">
        <v>140</v>
      </c>
    </row>
    <row r="42" spans="2:2" x14ac:dyDescent="0.2">
      <c r="B42" s="54"/>
    </row>
    <row r="43" spans="2:2" x14ac:dyDescent="0.2">
      <c r="B43" s="2" t="s">
        <v>141</v>
      </c>
    </row>
    <row r="44" spans="2:2" x14ac:dyDescent="0.2">
      <c r="B44" s="54" t="s">
        <v>142</v>
      </c>
    </row>
    <row r="45" spans="2:2" x14ac:dyDescent="0.2">
      <c r="B45" s="54" t="s">
        <v>143</v>
      </c>
    </row>
    <row r="46" spans="2:2" x14ac:dyDescent="0.2">
      <c r="B46" s="54" t="s">
        <v>144</v>
      </c>
    </row>
    <row r="47" spans="2:2" x14ac:dyDescent="0.2">
      <c r="B47" s="54"/>
    </row>
    <row r="48" spans="2:2" x14ac:dyDescent="0.2">
      <c r="B48" s="2" t="s">
        <v>145</v>
      </c>
    </row>
    <row r="49" spans="2:2" x14ac:dyDescent="0.2">
      <c r="B49" s="54" t="s">
        <v>146</v>
      </c>
    </row>
    <row r="50" spans="2:2" x14ac:dyDescent="0.2">
      <c r="B50" s="54" t="s">
        <v>147</v>
      </c>
    </row>
    <row r="52" spans="2:2" x14ac:dyDescent="0.2">
      <c r="B52" s="2" t="s">
        <v>148</v>
      </c>
    </row>
    <row r="53" spans="2:2" x14ac:dyDescent="0.2">
      <c r="B53" s="54" t="s">
        <v>149</v>
      </c>
    </row>
  </sheetData>
  <printOptions horizontalCentered="1"/>
  <pageMargins left="0.4" right="0.4" top="0.5" bottom="0.5" header="0.3" footer="0.3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Trade Log</vt:lpstr>
      <vt:lpstr>Audit Dashboard</vt:lpstr>
      <vt:lpstr>Instructions</vt:lpstr>
      <vt:lpstr>'Audit Dashboard'!Print_Area</vt:lpstr>
      <vt:lpstr>Instructions!Print_Area</vt:lpstr>
      <vt:lpstr>'Trade Log'!Print_Area</vt:lpstr>
      <vt:lpstr>'Trade 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Kasia Walawska</cp:lastModifiedBy>
  <cp:revision>0</cp:revision>
  <dcterms:created xsi:type="dcterms:W3CDTF">2026-04-03T12:56:36Z</dcterms:created>
  <dcterms:modified xsi:type="dcterms:W3CDTF">2026-05-25T17:59:42Z</dcterms:modified>
  <dc:language>en-US</dc:language>
</cp:coreProperties>
</file>